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19" r:id="rId9"/>
    <sheet name="ON Data" sheetId="418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F20" i="419" l="1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E18" i="419"/>
  <c r="C18" i="419"/>
  <c r="F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AW3" i="418" l="1"/>
  <c r="AV3" i="418"/>
  <c r="AU3" i="418"/>
  <c r="AT3" i="418"/>
  <c r="AS3" i="418"/>
  <c r="AR3" i="418"/>
  <c r="B25" i="419" l="1"/>
  <c r="B27" i="419" l="1"/>
  <c r="A7" i="414"/>
  <c r="E21" i="419" l="1"/>
  <c r="E22" i="419" s="1"/>
  <c r="D21" i="419"/>
  <c r="D22" i="419" s="1"/>
  <c r="E23" i="419" l="1"/>
  <c r="D23" i="419"/>
  <c r="N3" i="418"/>
  <c r="B21" i="419" l="1"/>
  <c r="B22" i="419" l="1"/>
  <c r="A11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D15" i="414"/>
  <c r="D12" i="414"/>
  <c r="C12" i="414"/>
  <c r="C11" i="414" l="1"/>
  <c r="C7" i="414"/>
  <c r="E11" i="414" l="1"/>
  <c r="E7" i="414"/>
  <c r="K3" i="403" l="1"/>
  <c r="J3" i="403"/>
  <c r="I3" i="403" s="1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<sst xmlns="http://schemas.openxmlformats.org/spreadsheetml/2006/main" count="2320" uniqueCount="732">
  <si>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</si>
  <si>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</si>
  <si>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</si>
  <si>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</si>
  <si>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</si>
  <si>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</si>
  <si>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</si>
  <si>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</si>
  <si>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</si>
  <si>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</si>
  <si>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</si>
  <si>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</si>
  <si>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</si>
  <si>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</si>
  <si>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</si>
  <si>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</si>
  <si>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</si>
  <si>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</si>
  <si>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</si>
  <si>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</si>
  <si>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</si>
  <si>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</si>
  <si>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</si>
  <si>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</si>
  <si>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</si>
  <si>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</si>
  <si>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</si>
  <si>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</si>
  <si>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</si>
  <si>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</si>
  <si>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</si>
  <si>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</si>
  <si>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</si>
  <si>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</si>
  <si>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</si>
  <si>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</si>
  <si>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</si>
  <si>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</si>
  <si>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</si>
  <si>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</si>
  <si>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</si>
  <si>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</si>
  <si>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</si>
  <si>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</si>
  <si>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</si>
  <si>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</si>
  <si>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</si>
  <si>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</si>
  <si>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</si>
  <si>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</si>
  <si>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</si>
  <si>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</si>
  <si>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</si>
  <si>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</si>
  <si>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</si>
  <si>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</si>
  <si>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</si>
  <si>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</si>
  <si>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</si>
  <si>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</si>
  <si>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</si>
  <si>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</si>
  <si>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</si>
  <si>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</si>
  <si>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</si>
  <si>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</si>
  <si>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</si>
  <si>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</si>
  <si>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</si>
  <si>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</si>
  <si>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</si>
  <si>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</si>
  <si>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</si>
  <si>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</si>
  <si>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</si>
  <si>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</si>
  <si>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</si>
  <si>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</si>
  <si>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</si>
  <si>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</si>
  <si>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</si>
  <si>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</si>
  <si>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</si>
  <si>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</si>
  <si>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</si>
  <si>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</si>
  <si>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</si>
  <si>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</si>
  <si>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</si>
  <si>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</si>
  <si>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</si>
  <si>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</si>
  <si>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</si>
  <si>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</si>
  <si>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</si>
  <si>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</si>
  <si>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</si>
  <si>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</si>
  <si>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</si>
  <si>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</si>
  <si>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</si>
  <si>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</si>
  <si>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</si>
  <si>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</si>
  <si>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</si>
  <si>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</si>
  <si>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</si>
  <si>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</si>
  <si>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</si>
  <si>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</si>
  <si>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</si>
  <si>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</si>
  <si>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</si>
  <si>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</si>
  <si>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</si>
  <si>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</si>
  <si>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</si>
  <si>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</si>
  <si>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</si>
  <si>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</si>
  <si>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</si>
  <si>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</si>
  <si>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</si>
  <si>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</si>
  <si>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</si>
  <si>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</si>
  <si>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farmaceutičtí asistenti</t>
  </si>
  <si>
    <t>sanitáři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</si>
  <si>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</si>
  <si>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</si>
  <si>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</si>
  <si>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</si>
  <si>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</si>
  <si>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</si>
  <si>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</si>
  <si>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</si>
  <si>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</si>
  <si>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</si>
  <si>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</si>
  <si>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</si>
  <si>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</si>
  <si>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</si>
  <si>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</si>
  <si>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</si>
  <si>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</si>
  <si>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</si>
  <si>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</si>
  <si>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</si>
  <si>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</si>
  <si>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</si>
  <si>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</si>
  <si>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</si>
  <si>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</si>
  <si>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</si>
  <si>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</si>
  <si>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</si>
  <si>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</si>
  <si>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</si>
  <si>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</si>
  <si>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</si>
  <si>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</si>
  <si>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</si>
  <si>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</si>
  <si>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</si>
  <si>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</si>
  <si>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</si>
  <si>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</si>
  <si>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</si>
  <si>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</si>
  <si>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</si>
  <si>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</si>
  <si>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</si>
  <si>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</si>
  <si>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</si>
  <si>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</si>
  <si>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</si>
  <si>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</si>
  <si>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</si>
  <si>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</si>
  <si>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</si>
  <si>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</si>
  <si>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</si>
  <si>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</si>
  <si>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</si>
  <si>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</si>
  <si>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</si>
  <si>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</si>
  <si>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</si>
  <si>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</si>
  <si>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</si>
  <si>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</si>
  <si>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</si>
  <si>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</si>
  <si>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</si>
  <si>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</si>
  <si>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</si>
  <si>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</si>
  <si>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</si>
  <si>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</si>
  <si>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</si>
  <si>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</si>
  <si>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</si>
  <si>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</si>
  <si>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</si>
  <si>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</si>
  <si>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</si>
  <si>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</si>
  <si>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</si>
  <si>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</si>
  <si>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</si>
  <si>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</si>
  <si>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</si>
  <si>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</si>
  <si>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</si>
  <si>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</si>
  <si>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</si>
  <si>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</si>
  <si>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</si>
  <si>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</si>
  <si>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</si>
  <si>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</si>
  <si>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</si>
  <si>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</si>
  <si>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</si>
  <si>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</si>
  <si>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</si>
  <si>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</si>
  <si>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</si>
  <si>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</si>
  <si>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</si>
  <si>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</si>
  <si>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</si>
  <si>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</si>
  <si>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</si>
  <si>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</si>
  <si>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</si>
  <si>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</si>
  <si>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</si>
  <si>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</si>
  <si>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</si>
  <si>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</si>
  <si>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</si>
  <si>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</si>
  <si>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</si>
  <si>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</si>
  <si>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</si>
  <si>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</si>
  <si>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</si>
  <si>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</si>
  <si>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</si>
  <si>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</si>
  <si>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</si>
  <si>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</si>
  <si>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</si>
  <si>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</si>
  <si>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</si>
  <si>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</si>
  <si>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</si>
  <si>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</si>
  <si>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</si>
  <si>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</si>
  <si>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</si>
  <si>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</si>
  <si>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</si>
  <si>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</si>
  <si>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</si>
  <si>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</si>
  <si>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</si>
  <si>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</si>
  <si>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</si>
  <si>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</si>
  <si>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</si>
  <si>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</si>
  <si>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</si>
  <si>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</si>
  <si>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</si>
  <si>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</si>
  <si>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</si>
  <si>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</si>
  <si>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</si>
  <si>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</si>
  <si>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</si>
  <si>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</si>
  <si>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</si>
  <si>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</si>
  <si>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</si>
  <si>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</si>
  <si>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</si>
  <si>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</si>
  <si>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</si>
  <si>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</si>
  <si>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</si>
  <si>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</si>
  <si>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</si>
  <si>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</si>
  <si>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</si>
  <si>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</si>
  <si>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</si>
  <si>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</si>
  <si>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</si>
  <si>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</si>
  <si>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</si>
  <si>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</si>
  <si>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</si>
  <si>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</si>
  <si>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</si>
  <si>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</si>
  <si>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</si>
  <si>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</si>
  <si>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</si>
  <si>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</si>
  <si>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</si>
  <si>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</si>
  <si>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</si>
  <si>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</si>
  <si>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</si>
  <si>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</si>
  <si>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</si>
  <si>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</si>
  <si>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</si>
  <si>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</si>
  <si>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</si>
  <si>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</si>
  <si>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</si>
  <si>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</si>
  <si>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</si>
  <si>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</si>
  <si>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</si>
  <si>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</si>
  <si>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</si>
  <si>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</si>
  <si>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</si>
  <si>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</si>
  <si>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</si>
  <si>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</si>
  <si>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</si>
  <si>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</si>
  <si>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</si>
  <si>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</si>
  <si>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53801007     celní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</si>
  <si>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</si>
  <si>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</si>
  <si>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</si>
  <si>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</si>
  <si>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</si>
  <si>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</si>
  <si>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</si>
  <si>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</si>
  <si>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</si>
  <si>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</si>
  <si>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</si>
  <si>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</si>
  <si>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</si>
  <si>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</si>
  <si>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</si>
  <si>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</si>
  <si>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</si>
  <si>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</si>
  <si>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</si>
  <si>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</si>
  <si>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</si>
  <si>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</si>
  <si>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</si>
  <si>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</si>
  <si>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</si>
  <si>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</si>
  <si>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</si>
  <si>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</si>
  <si>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</si>
  <si>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</si>
  <si>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</si>
  <si>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</si>
  <si>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</si>
  <si>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</si>
  <si>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</si>
  <si>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</si>
  <si>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</si>
  <si>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</si>
  <si>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</si>
  <si>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</si>
  <si>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</si>
  <si>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</si>
  <si>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</si>
  <si>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</si>
  <si>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</si>
  <si>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</si>
  <si>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</si>
  <si>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</si>
  <si>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</si>
  <si>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</si>
  <si>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</si>
  <si>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</si>
  <si>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</si>
  <si>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</si>
  <si>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</si>
  <si>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</si>
  <si>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</si>
  <si>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</si>
  <si>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</si>
  <si>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</si>
  <si>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</si>
  <si>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</si>
  <si>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</si>
  <si>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</si>
  <si>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</si>
  <si>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</si>
  <si>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</si>
  <si>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</si>
  <si>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</si>
  <si>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</si>
  <si>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</si>
  <si>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</si>
  <si>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</si>
  <si>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</si>
  <si>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</si>
  <si>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</si>
  <si>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</si>
  <si>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</si>
  <si>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</si>
  <si>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</si>
  <si>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</si>
  <si>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</si>
  <si>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</si>
  <si>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</si>
  <si>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</si>
  <si>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</si>
  <si>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</si>
  <si>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</si>
  <si>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</si>
  <si>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</si>
  <si>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</si>
  <si>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</si>
  <si>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</si>
  <si>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</si>
  <si>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</si>
  <si>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</si>
  <si>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</si>
  <si>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</si>
  <si>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</si>
  <si>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</si>
  <si>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</si>
  <si>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</si>
  <si>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</si>
  <si>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</si>
  <si>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</si>
  <si>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</si>
  <si>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</si>
  <si>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</si>
  <si>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</si>
  <si>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</si>
  <si>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</si>
  <si>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</si>
  <si>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</si>
  <si>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</si>
  <si>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</si>
  <si>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</si>
  <si>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</si>
  <si>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</si>
  <si>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</si>
  <si>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</si>
  <si>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</si>
  <si>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</si>
  <si>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</si>
  <si>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</si>
  <si>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</si>
  <si>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</si>
  <si>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</si>
  <si>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</si>
  <si>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89920     VPV - mezistřediskové převody</t>
  </si>
  <si>
    <t>89920004     převody - klinické studie</t>
  </si>
  <si>
    <t>48</t>
  </si>
  <si>
    <t>LEK: Lékárna</t>
  </si>
  <si>
    <t/>
  </si>
  <si>
    <t>50113001 - léky - paušál (LEK)</t>
  </si>
  <si>
    <t>50113009 - léky - RTG diagnostika ZUL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</si>
  <si>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</si>
  <si>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</si>
  <si>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</si>
  <si>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</si>
  <si>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</si>
  <si>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</si>
  <si>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</si>
  <si>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</si>
  <si>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</si>
  <si>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</si>
  <si>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4807</t>
  </si>
  <si>
    <t>LEK: lékárna - oddělení ředění cytostatik</t>
  </si>
  <si>
    <t>LEK: lékárna - oddělení ředění cytostatik Celkem</t>
  </si>
  <si>
    <t>4809</t>
  </si>
  <si>
    <t>LEK: výdejna léků - Puškinova ul.</t>
  </si>
  <si>
    <t>LEK: výdejna léků - Puškinova ul. Celkem</t>
  </si>
  <si>
    <t>4841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</si>
  <si>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</si>
  <si>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</si>
  <si>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</si>
  <si>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</si>
  <si>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</si>
  <si>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</si>
  <si>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</si>
  <si>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</si>
  <si>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</si>
  <si>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</si>
  <si>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</si>
  <si>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</si>
  <si>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</si>
  <si>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</si>
  <si>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</si>
  <si>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</si>
  <si>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4808</t>
  </si>
  <si>
    <t>LEK: lékárna - výdejna ZP - Puškinova ul.</t>
  </si>
  <si>
    <t>LEK: lékárna - výdejna ZP - Puškinova ul.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</si>
  <si>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</si>
  <si>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</si>
  <si>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</si>
  <si>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</si>
  <si>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</si>
  <si>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</si>
  <si>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</si>
  <si>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</si>
  <si>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</si>
  <si>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</si>
  <si>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</si>
  <si>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</si>
  <si>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</si>
  <si>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ZA450</t>
  </si>
  <si>
    <t>Náplast omniplast 1,25 cm x 9,1 m 9004520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</si>
  <si>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</si>
  <si>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</si>
  <si>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</si>
  <si>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</si>
  <si>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</si>
  <si>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</si>
  <si>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</si>
  <si>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</si>
  <si>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</si>
  <si>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</si>
  <si>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</si>
  <si>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</si>
  <si>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ZM000</t>
  </si>
  <si>
    <t>Vata obvazová skládaná 50g 004307667</t>
  </si>
  <si>
    <t>ZK679</t>
  </si>
  <si>
    <t>Nádoba na kontaminovaný odpad SC 60 l jednoduché víko,zámek 2021800411502(I005430006)</t>
  </si>
  <si>
    <t>50115020</t>
  </si>
  <si>
    <t>laboratorní diagnostika-LEK (Z501)</t>
  </si>
  <si>
    <t>DC166</t>
  </si>
  <si>
    <t>ETHANOL 99,5%,  P.A.</t>
  </si>
  <si>
    <t>DH869</t>
  </si>
  <si>
    <t>Ethoxylated castor oil</t>
  </si>
  <si>
    <t>ZA583</t>
  </si>
  <si>
    <t>Čtverečky desinfekční Webcol 3,5 x 3,5 cm 70% á 4000 ks 6818-1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</si>
  <si>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</si>
  <si>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</si>
  <si>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</si>
  <si>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</si>
  <si>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</si>
  <si>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</si>
  <si>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</si>
  <si>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</si>
  <si>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</si>
  <si>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</si>
  <si>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</si>
  <si>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</si>
  <si>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ZK506</t>
  </si>
  <si>
    <t>Pumpa infuzní Infusor LV 1,5 7 denní á. 12 ks 2C1087KP</t>
  </si>
  <si>
    <t>ZK505</t>
  </si>
  <si>
    <t>Pumpa infuzní Infusor LV 2 5 denní á 12 ks 240 ml 2C1008KP</t>
  </si>
  <si>
    <t>ZC986</t>
  </si>
  <si>
    <t>Pumpa infuzní Infusor LV 5 2 denní á 12 ks 240 ml 2C1009KP</t>
  </si>
  <si>
    <t>ZA789</t>
  </si>
  <si>
    <t>Stříkačka injekční 2-dílná 2 ml L Inject Solo 4606027V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</si>
  <si>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</si>
  <si>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</si>
  <si>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</si>
  <si>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</si>
  <si>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</si>
  <si>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</si>
  <si>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</si>
  <si>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</si>
  <si>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</si>
  <si>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</si>
  <si>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</si>
  <si>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</si>
  <si>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ZB801</t>
  </si>
  <si>
    <t>Transofix krátký trn á 50 ks 4090500</t>
  </si>
  <si>
    <t>ZK503</t>
  </si>
  <si>
    <t>Uzávěr ecopin 4125002</t>
  </si>
  <si>
    <t>ZN271</t>
  </si>
  <si>
    <t>Vak TPN EVA 125 ml bal á 50 ks E1301OD</t>
  </si>
  <si>
    <t>ZK799</t>
  </si>
  <si>
    <t>Zátka combi červená 4495101</t>
  </si>
  <si>
    <t>50115063</t>
  </si>
  <si>
    <t>ZPr - vaky, sety (Z528)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</si>
  <si>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</si>
  <si>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</si>
  <si>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</si>
  <si>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</si>
  <si>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</si>
  <si>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</si>
  <si>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</si>
  <si>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</si>
  <si>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</si>
  <si>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</si>
  <si>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</si>
  <si>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</si>
  <si>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</si>
  <si>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</si>
  <si>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50115067</t>
  </si>
  <si>
    <t>ZPr - rukavice (Z532)</t>
  </si>
  <si>
    <t>ZB157</t>
  </si>
  <si>
    <t>Rukavice Glads nepud. Moelnl. vel. M 612700 již se nevyrábí</t>
  </si>
  <si>
    <t>ZC737</t>
  </si>
  <si>
    <t>Rukavice Glads nepud. Moelnl. vel. S 612600-20 již se nevyrábí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</si>
  <si>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</si>
  <si>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</si>
  <si>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</si>
  <si>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</si>
  <si>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</si>
  <si>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</si>
  <si>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</si>
  <si>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</si>
  <si>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</si>
  <si>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</si>
  <si>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</si>
  <si>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</si>
  <si>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</si>
  <si>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</si>
  <si>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</si>
  <si>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</si>
  <si>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</si>
  <si>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</si>
  <si>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ZO934</t>
  </si>
  <si>
    <t>Rukavice operační latexové bez pudru sempermed derma PF vel. 6,5 39472</t>
  </si>
  <si>
    <t>ZO935</t>
  </si>
  <si>
    <t>Rukavice operační latexové bez pudru sempermed derma PF vel. 7,0 39473</t>
  </si>
  <si>
    <t>ZP019</t>
  </si>
  <si>
    <t>Rukavice operační latexové bez pudru sempermed derma PF vel. 7,5 39474</t>
  </si>
  <si>
    <t>ZP020</t>
  </si>
  <si>
    <t>Rukavice operační latexové bez pudru sempermed derma PF vel. 8,0 39475</t>
  </si>
  <si>
    <t>ZP175</t>
  </si>
  <si>
    <t>Rukavice operační nuzone X2 cytostatické vel. 7,0 bez pudru ze syntetického latexu odolné vůči cytostatikům 9028</t>
  </si>
  <si>
    <t>ZP176</t>
  </si>
  <si>
    <t>Rukavice operační nuzone X2 cytostatické vel. 7,5 bez pudru ze syntetického latexu odolné vůči cytostatikům 9028</t>
  </si>
  <si>
    <t>50115040</t>
  </si>
  <si>
    <t>laboratorní materiál (Z505)</t>
  </si>
  <si>
    <t>ZP028</t>
  </si>
  <si>
    <t>Kádinka nízká s výlevkou SIMAX 250 ml KAVA632417010250_U (č. n. 2602043344)</t>
  </si>
  <si>
    <t>ZC066</t>
  </si>
  <si>
    <t>Kádinka nízká s výlevkou sklo 100 ml (213-1045) KAVA632417010100</t>
  </si>
  <si>
    <t>ZF670</t>
  </si>
  <si>
    <t>Kádinka nízká s výlevkou skol 150 ml KAVA632417010150_U (č. n. 2602043344)</t>
  </si>
  <si>
    <t>ZC040</t>
  </si>
  <si>
    <t>Kádinka nízká sklo 25 ml KAVA632411010025_U</t>
  </si>
  <si>
    <t>ZC041</t>
  </si>
  <si>
    <t>Kádinka nízká sklo 50 ml KAVA632411010050</t>
  </si>
  <si>
    <t>ZE159</t>
  </si>
  <si>
    <t>Nádoba na kontaminovaný odpad 2 l 15-0003</t>
  </si>
  <si>
    <t>ZF192</t>
  </si>
  <si>
    <t>Nádoba na kontaminovaný odpad 4 l 15-0004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</si>
  <si>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</si>
  <si>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</si>
  <si>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</si>
  <si>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</si>
  <si>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</si>
  <si>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</si>
  <si>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</si>
  <si>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</si>
  <si>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</si>
  <si>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</si>
  <si>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</si>
  <si>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</si>
  <si>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</si>
  <si>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</si>
  <si>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ZN273</t>
  </si>
  <si>
    <t>Vak TPN EVA 2000 ml bal á 35 ks E1320OD</t>
  </si>
  <si>
    <t>ZN270</t>
  </si>
  <si>
    <t>Vak TPN EVA 250 ml bal á 50 ks E1302OD</t>
  </si>
  <si>
    <t>ZN274</t>
  </si>
  <si>
    <t>Vak TPN EVA 3000 ml bal á 35 ks E1330OD</t>
  </si>
  <si>
    <t>ZN272</t>
  </si>
  <si>
    <t>Vak TPN EVA 500 ml bal á 50 ks E1305OD</t>
  </si>
  <si>
    <t>ZP222</t>
  </si>
  <si>
    <t>Set hadicový BAXA repeater pro orální přenos tekutin bal. á 10 ks H93813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</si>
  <si>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</si>
  <si>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</si>
  <si>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</si>
  <si>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</si>
  <si>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</si>
  <si>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</si>
  <si>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ZO933</t>
  </si>
  <si>
    <t>Rukavice operační latexové bez pudru sempermed derma PF vel. 6,0 39471</t>
  </si>
  <si>
    <t>ZO927</t>
  </si>
  <si>
    <t>Rukavice operační latexové bez pudru sempermed plus chemo vel. 6,5 34652</t>
  </si>
  <si>
    <t>ZO928</t>
  </si>
  <si>
    <t>Rukavice operační latexové bez pudru sempermed plus chemo vel. 7,0 34653</t>
  </si>
  <si>
    <t>ZO929</t>
  </si>
  <si>
    <t>Rukavice operační latexové bez pudru sempermed plus chemo vel. 7,5 34654</t>
  </si>
  <si>
    <t>DD079</t>
  </si>
  <si>
    <t>AMONIAK VODNY ROZTOK 25%</t>
  </si>
  <si>
    <t>DC753</t>
  </si>
  <si>
    <t>ANHYDRID KYS.OCTOVE P.A.</t>
  </si>
  <si>
    <t>DA093</t>
  </si>
  <si>
    <t>desinfekční roztok SOLU37637</t>
  </si>
  <si>
    <t>DG226</t>
  </si>
  <si>
    <t>ETHYLESTER KYS.OCTOVE P.A.</t>
  </si>
  <si>
    <t>DA740</t>
  </si>
  <si>
    <t>Fenolftalein ACS</t>
  </si>
  <si>
    <t>DE779</t>
  </si>
  <si>
    <t>Hanna pufr pH 4,01 - sáčky 25x20ml</t>
  </si>
  <si>
    <t>DE781</t>
  </si>
  <si>
    <t>Hanna pufr pH 7,01 - sáčky 25x20ml</t>
  </si>
  <si>
    <t>DE772</t>
  </si>
  <si>
    <t>Hanna roztok ke skladování elektrody</t>
  </si>
  <si>
    <t>DG146</t>
  </si>
  <si>
    <t>kyselina OCTOVA 99,8%  P.A. - ledova</t>
  </si>
  <si>
    <t>DF867</t>
  </si>
  <si>
    <t>NORM.DUSICNAN STRIBRNY N/10, c=0,1M</t>
  </si>
  <si>
    <t>DD137</t>
  </si>
  <si>
    <t>NORM.HYDROXID SODNÝ N/10</t>
  </si>
  <si>
    <t>DD670</t>
  </si>
  <si>
    <t>NORM.CHELATON III 0,05M</t>
  </si>
  <si>
    <t>DE421</t>
  </si>
  <si>
    <t>NORM.THIOSÍRAN SODNÝ 0,1M</t>
  </si>
  <si>
    <t>DG213</t>
  </si>
  <si>
    <t>PUFR FOSFAT.PH7,100 ML</t>
  </si>
  <si>
    <t>ZB965</t>
  </si>
  <si>
    <t>Nůžky chirurgické rovné hrotnaté 130 mm B397113920003</t>
  </si>
  <si>
    <t>DG388</t>
  </si>
  <si>
    <t>Játrový bujon (10ml)</t>
  </si>
  <si>
    <t>ZD239</t>
  </si>
  <si>
    <t>Papír filtrační 24 cm kruhový skládaný bal. á 500 ks PPER2R/80G/S240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</si>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</sst>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1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9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2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7" xfId="0" applyFont="1" applyFill="1" applyBorder="1" applyAlignment="1">
      <alignment horizontal="center" vertical="center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7" xfId="0" applyNumberFormat="1" applyFont="1" applyBorder="1"/>
    <xf numFmtId="173" fontId="39" fillId="0" borderId="73" xfId="0" applyNumberFormat="1" applyFont="1" applyBorder="1"/>
    <xf numFmtId="173" fontId="32" fillId="0" borderId="60" xfId="0" applyNumberFormat="1" applyFont="1" applyBorder="1"/>
    <xf numFmtId="173" fontId="39" fillId="2" borderId="75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4" fontId="39" fillId="2" borderId="63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0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2" fillId="0" borderId="67" xfId="0" applyNumberFormat="1" applyFont="1" applyBorder="1"/>
    <xf numFmtId="49" fontId="37" fillId="2" borderId="67" xfId="0" quotePrefix="1" applyNumberFormat="1" applyFont="1" applyFill="1" applyBorder="1" applyAlignment="1">
      <alignment horizontal="center" vertical="center"/>
    </xf>
    <xf numFmtId="0" fontId="31" fillId="2" borderId="36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0" fillId="0" borderId="0" xfId="0" applyBorder="1"/>
    <xf numFmtId="0" fontId="31" fillId="2" borderId="22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1" xfId="0" applyNumberFormat="1" applyFont="1" applyBorder="1"/>
    <xf numFmtId="3" fontId="32" fillId="0" borderId="0" xfId="0" applyNumberFormat="1" applyFont="1" applyBorder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5" fontId="32" fillId="0" borderId="66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3" fontId="32" fillId="0" borderId="5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9" fillId="4" borderId="22" xfId="0" applyNumberFormat="1" applyFont="1" applyFill="1" applyBorder="1" applyAlignment="1">
      <alignment horizontal="center"/>
    </xf>
    <xf numFmtId="173" fontId="39" fillId="4" borderId="27" xfId="0" applyNumberFormat="1" applyFont="1" applyFill="1" applyBorder="1" applyAlignment="1">
      <alignment horizontal="center"/>
    </xf>
    <xf numFmtId="173" fontId="39" fillId="4" borderId="23" xfId="0" applyNumberFormat="1" applyFont="1" applyFill="1" applyBorder="1" applyAlignment="1">
      <alignment horizontal="center"/>
    </xf>
    <xf numFmtId="173" fontId="32" fillId="0" borderId="82" xfId="0" applyNumberFormat="1" applyFont="1" applyBorder="1"/>
    <xf numFmtId="9" fontId="32" fillId="0" borderId="64" xfId="0" applyNumberFormat="1" applyFont="1" applyBorder="1"/>
    <xf numFmtId="173" fontId="32" fillId="0" borderId="72" xfId="0" applyNumberFormat="1" applyFont="1" applyBorder="1"/>
    <xf numFmtId="0" fontId="0" fillId="0" borderId="1" xfId="0" applyBorder="1" applyAlignment="1"/>
    <xf numFmtId="173" fontId="39" fillId="0" borderId="16" xfId="0" applyNumberFormat="1" applyFont="1" applyBorder="1"/>
    <xf numFmtId="173" fontId="39" fillId="0" borderId="2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31" fillId="2" borderId="51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84" xfId="0" applyNumberFormat="1" applyFont="1" applyFill="1" applyBorder="1" applyAlignment="1">
      <alignment horizontal="right" vertical="top"/>
    </xf>
    <xf numFmtId="3" fontId="33" fillId="9" borderId="85" xfId="0" applyNumberFormat="1" applyFont="1" applyFill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3" fillId="0" borderId="84" xfId="0" applyNumberFormat="1" applyFont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0" fontId="35" fillId="0" borderId="95" xfId="0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7" fillId="10" borderId="83" xfId="0" applyFont="1" applyFill="1" applyBorder="1" applyAlignment="1">
      <alignment vertical="top"/>
    </xf>
    <xf numFmtId="0" fontId="37" fillId="10" borderId="83" xfId="0" applyFont="1" applyFill="1" applyBorder="1" applyAlignment="1">
      <alignment vertical="top" indent="2"/>
    </xf>
    <xf numFmtId="0" fontId="37" fillId="10" borderId="83" xfId="0" applyFont="1" applyFill="1" applyBorder="1" applyAlignment="1">
      <alignment vertical="top" indent="4"/>
    </xf>
    <xf numFmtId="0" fontId="38" fillId="10" borderId="88" xfId="0" applyFont="1" applyFill="1" applyBorder="1" applyAlignment="1">
      <alignment vertical="top" indent="6"/>
    </xf>
    <xf numFmtId="0" fontId="37" fillId="10" borderId="83" xfId="0" applyFont="1" applyFill="1" applyBorder="1" applyAlignment="1">
      <alignment vertical="top" indent="8"/>
    </xf>
    <xf numFmtId="0" fontId="38" fillId="10" borderId="88" xfId="0" applyFont="1" applyFill="1" applyBorder="1" applyAlignment="1">
      <alignment vertical="top" indent="4"/>
    </xf>
    <xf numFmtId="0" fontId="37" fillId="10" borderId="83" xfId="0" applyFont="1" applyFill="1" applyBorder="1" applyAlignment="1">
      <alignment vertical="top" indent="6"/>
    </xf>
    <xf numFmtId="0" fontId="38" fillId="10" borderId="88" xfId="0" applyFont="1" applyFill="1" applyBorder="1" applyAlignment="1">
      <alignment vertical="top" indent="2"/>
    </xf>
    <xf numFmtId="0" fontId="32" fillId="10" borderId="83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7" xfId="53" applyNumberFormat="1" applyFont="1" applyFill="1" applyBorder="1" applyAlignment="1">
      <alignment horizontal="left"/>
    </xf>
    <xf numFmtId="164" fontId="31" fillId="2" borderId="98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6" t="s">
        <v>59</v>
      </c>
      <c r="B1" s="256"/>
    </row>
    <row r="2" spans="1:3" ht="14.4" customHeight="1" thickBot="1" x14ac:dyDescent="0.35">
      <c r="A2" s="172" t="s">
        <v>161</v>
      </c>
      <c r="B2" s="41"/>
    </row>
    <row r="3" spans="1:3" ht="14.4" customHeight="1" thickBot="1" x14ac:dyDescent="0.35">
      <c r="A3" s="252" t="s">
        <v>74</v>
      </c>
      <c r="B3" s="253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09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0" t="str">
        <f t="shared" si="0"/>
        <v>Man Tab</v>
      </c>
      <c r="B6" s="63" t="s">
        <v>163</v>
      </c>
      <c r="C6" s="42" t="s">
        <v>63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4" t="s">
        <v>60</v>
      </c>
      <c r="B9" s="253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2" t="str">
        <f t="shared" ref="A11" si="2">HYPERLINK("#'"&amp;C11&amp;"'!A1",C11)</f>
        <v>Materiál Žádanky</v>
      </c>
      <c r="B11" s="63" t="s">
        <v>73</v>
      </c>
      <c r="C11" s="42" t="s">
        <v>65</v>
      </c>
    </row>
    <row r="12" spans="1:3" ht="14.4" customHeight="1" x14ac:dyDescent="0.3">
      <c r="A12" s="110" t="str">
        <f t="shared" ref="A12:A13" si="3">HYPERLINK("#'"&amp;C12&amp;"'!A1",C12)</f>
        <v>MŽ Detail</v>
      </c>
      <c r="B12" s="63" t="s">
        <v>730</v>
      </c>
      <c r="C12" s="42" t="s">
        <v>66</v>
      </c>
    </row>
    <row r="13" spans="1:3" ht="14.4" customHeight="1" thickBot="1" x14ac:dyDescent="0.35">
      <c r="A13" s="112" t="str">
        <f t="shared" si="3"/>
        <v>Osobní náklady</v>
      </c>
      <c r="B13" s="63" t="s">
        <v>57</v>
      </c>
      <c r="C13" s="42" t="s">
        <v>67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55" t="s">
        <v>61</v>
      </c>
      <c r="B15" s="253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workbookViewId="0"/>
  </sheetViews>
  <sheetFormatPr defaultRowHeight="14.4" x14ac:dyDescent="0.3"/>
  <cols>
    <col min="1" max="16384" width="8.88671875" style="168"/>
  </cols>
  <sheetData>
    <row r="1" spans="1:49" x14ac:dyDescent="0.3">
      <c r="A1" s="168" t="s">
        <v>731</v>
      </c>
    </row>
    <row r="2" spans="1:49" x14ac:dyDescent="0.3">
      <c r="A2" s="172" t="s">
        <v>161</v>
      </c>
    </row>
    <row r="3" spans="1:49" x14ac:dyDescent="0.3">
      <c r="A3" s="168" t="s">
        <v>89</v>
      </c>
      <c r="B3" s="191">
        <v>2017</v>
      </c>
      <c r="D3" s="169">
        <f>MAX(D5:D1048576)</f>
        <v>6</v>
      </c>
      <c r="F3" s="169">
        <f>SUMIF($E5:$E1048576,"&lt;10",F5:F1048576)</f>
        <v>13720771.119999999</v>
      </c>
      <c r="G3" s="169">
        <f t="shared" ref="G3:AW3" si="0">SUMIF($E5:$E1048576,"&lt;10",G5:G1048576)</f>
        <v>0</v>
      </c>
      <c r="H3" s="169">
        <f t="shared" si="0"/>
        <v>0</v>
      </c>
      <c r="I3" s="169">
        <f t="shared" si="0"/>
        <v>176730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69">
        <f t="shared" si="0"/>
        <v>0</v>
      </c>
      <c r="N3" s="169">
        <f t="shared" si="0"/>
        <v>0</v>
      </c>
      <c r="O3" s="169">
        <f t="shared" si="0"/>
        <v>6168366.1200000001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69">
        <f t="shared" si="0"/>
        <v>0</v>
      </c>
      <c r="T3" s="169">
        <f t="shared" si="0"/>
        <v>0</v>
      </c>
      <c r="U3" s="169">
        <f t="shared" si="0"/>
        <v>0</v>
      </c>
      <c r="V3" s="169">
        <f t="shared" si="0"/>
        <v>0</v>
      </c>
      <c r="W3" s="169">
        <f t="shared" si="0"/>
        <v>0</v>
      </c>
      <c r="X3" s="169">
        <f t="shared" si="0"/>
        <v>0</v>
      </c>
      <c r="Y3" s="169">
        <f t="shared" si="0"/>
        <v>0</v>
      </c>
      <c r="Z3" s="169">
        <f t="shared" si="0"/>
        <v>0</v>
      </c>
      <c r="AA3" s="169">
        <f t="shared" si="0"/>
        <v>0</v>
      </c>
      <c r="AB3" s="169">
        <f t="shared" si="0"/>
        <v>4529455</v>
      </c>
      <c r="AC3" s="169">
        <f t="shared" si="0"/>
        <v>0</v>
      </c>
      <c r="AD3" s="169">
        <f t="shared" si="0"/>
        <v>0</v>
      </c>
      <c r="AE3" s="169">
        <f t="shared" si="0"/>
        <v>0</v>
      </c>
      <c r="AF3" s="169">
        <f t="shared" si="0"/>
        <v>0</v>
      </c>
      <c r="AG3" s="169">
        <f t="shared" si="0"/>
        <v>0</v>
      </c>
      <c r="AH3" s="169">
        <f t="shared" si="0"/>
        <v>0</v>
      </c>
      <c r="AI3" s="169">
        <f t="shared" si="0"/>
        <v>0</v>
      </c>
      <c r="AJ3" s="169">
        <f t="shared" si="0"/>
        <v>0</v>
      </c>
      <c r="AK3" s="169">
        <f t="shared" si="0"/>
        <v>0</v>
      </c>
      <c r="AL3" s="169">
        <f t="shared" si="0"/>
        <v>0</v>
      </c>
      <c r="AM3" s="169">
        <f t="shared" si="0"/>
        <v>0</v>
      </c>
      <c r="AN3" s="169">
        <f t="shared" si="0"/>
        <v>0</v>
      </c>
      <c r="AO3" s="169">
        <f t="shared" si="0"/>
        <v>0</v>
      </c>
      <c r="AP3" s="169">
        <f t="shared" si="0"/>
        <v>0</v>
      </c>
      <c r="AQ3" s="169">
        <f t="shared" si="0"/>
        <v>0</v>
      </c>
      <c r="AR3" s="169">
        <f t="shared" si="0"/>
        <v>0</v>
      </c>
      <c r="AS3" s="169">
        <f t="shared" si="0"/>
        <v>0</v>
      </c>
      <c r="AT3" s="169">
        <f t="shared" si="0"/>
        <v>2846220</v>
      </c>
      <c r="AU3" s="169">
        <f t="shared" si="0"/>
        <v>0</v>
      </c>
      <c r="AV3" s="169">
        <f t="shared" si="0"/>
        <v>0</v>
      </c>
      <c r="AW3" s="169">
        <f t="shared" si="0"/>
        <v>0</v>
      </c>
    </row>
    <row r="4" spans="1:49" x14ac:dyDescent="0.3">
      <c r="A4" s="168" t="s">
        <v>90</v>
      </c>
      <c r="B4" s="191">
        <v>1</v>
      </c>
      <c r="C4" s="170" t="s">
        <v>4</v>
      </c>
      <c r="D4" s="171" t="s">
        <v>47</v>
      </c>
      <c r="E4" s="171" t="s">
        <v>88</v>
      </c>
      <c r="F4" s="171" t="s">
        <v>2</v>
      </c>
      <c r="G4" s="171">
        <v>0</v>
      </c>
      <c r="H4" s="171">
        <v>25</v>
      </c>
      <c r="I4" s="171">
        <v>30</v>
      </c>
      <c r="J4" s="171">
        <v>99</v>
      </c>
      <c r="K4" s="171">
        <v>100</v>
      </c>
      <c r="L4" s="171">
        <v>101</v>
      </c>
      <c r="M4" s="171">
        <v>102</v>
      </c>
      <c r="N4" s="171">
        <v>103</v>
      </c>
      <c r="O4" s="171">
        <v>203</v>
      </c>
      <c r="P4" s="171">
        <v>302</v>
      </c>
      <c r="Q4" s="171">
        <v>303</v>
      </c>
      <c r="R4" s="171">
        <v>304</v>
      </c>
      <c r="S4" s="171">
        <v>305</v>
      </c>
      <c r="T4" s="171">
        <v>306</v>
      </c>
      <c r="U4" s="171">
        <v>407</v>
      </c>
      <c r="V4" s="171">
        <v>408</v>
      </c>
      <c r="W4" s="171">
        <v>409</v>
      </c>
      <c r="X4" s="171">
        <v>410</v>
      </c>
      <c r="Y4" s="171">
        <v>415</v>
      </c>
      <c r="Z4" s="171">
        <v>416</v>
      </c>
      <c r="AA4" s="171">
        <v>418</v>
      </c>
      <c r="AB4" s="171">
        <v>419</v>
      </c>
      <c r="AC4" s="171">
        <v>420</v>
      </c>
      <c r="AD4" s="171">
        <v>421</v>
      </c>
      <c r="AE4" s="171">
        <v>422</v>
      </c>
      <c r="AF4" s="171">
        <v>520</v>
      </c>
      <c r="AG4" s="171">
        <v>521</v>
      </c>
      <c r="AH4" s="171">
        <v>522</v>
      </c>
      <c r="AI4" s="171">
        <v>523</v>
      </c>
      <c r="AJ4" s="171">
        <v>524</v>
      </c>
      <c r="AK4" s="171">
        <v>525</v>
      </c>
      <c r="AL4" s="171">
        <v>526</v>
      </c>
      <c r="AM4" s="171">
        <v>527</v>
      </c>
      <c r="AN4" s="171">
        <v>528</v>
      </c>
      <c r="AO4" s="171">
        <v>629</v>
      </c>
      <c r="AP4" s="171">
        <v>630</v>
      </c>
      <c r="AQ4" s="171">
        <v>636</v>
      </c>
      <c r="AR4" s="171">
        <v>637</v>
      </c>
      <c r="AS4" s="171">
        <v>640</v>
      </c>
      <c r="AT4" s="171">
        <v>642</v>
      </c>
      <c r="AU4" s="171">
        <v>743</v>
      </c>
      <c r="AV4" s="171">
        <v>745</v>
      </c>
      <c r="AW4" s="171">
        <v>746</v>
      </c>
    </row>
    <row r="5" spans="1:49" x14ac:dyDescent="0.3">
      <c r="A5" s="168" t="s">
        <v>91</v>
      </c>
      <c r="B5" s="191">
        <v>2</v>
      </c>
      <c r="C5" s="168">
        <v>48</v>
      </c>
      <c r="D5" s="168">
        <v>1</v>
      </c>
      <c r="E5" s="168">
        <v>1</v>
      </c>
      <c r="F5" s="168">
        <v>72.87</v>
      </c>
      <c r="G5" s="168">
        <v>0</v>
      </c>
      <c r="H5" s="168">
        <v>0</v>
      </c>
      <c r="I5" s="168">
        <v>1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  <c r="O5" s="168">
        <v>21.869999999999997</v>
      </c>
      <c r="P5" s="168">
        <v>0</v>
      </c>
      <c r="Q5" s="168">
        <v>0</v>
      </c>
      <c r="R5" s="168">
        <v>0</v>
      </c>
      <c r="S5" s="168">
        <v>0</v>
      </c>
      <c r="T5" s="168">
        <v>0</v>
      </c>
      <c r="U5" s="168">
        <v>0</v>
      </c>
      <c r="V5" s="168">
        <v>0</v>
      </c>
      <c r="W5" s="168">
        <v>0</v>
      </c>
      <c r="X5" s="168">
        <v>0</v>
      </c>
      <c r="Y5" s="168">
        <v>0</v>
      </c>
      <c r="Z5" s="168">
        <v>0</v>
      </c>
      <c r="AA5" s="168">
        <v>0</v>
      </c>
      <c r="AB5" s="168">
        <v>25</v>
      </c>
      <c r="AC5" s="168">
        <v>0</v>
      </c>
      <c r="AD5" s="168">
        <v>0</v>
      </c>
      <c r="AE5" s="168">
        <v>0</v>
      </c>
      <c r="AF5" s="168">
        <v>0</v>
      </c>
      <c r="AG5" s="168">
        <v>0</v>
      </c>
      <c r="AH5" s="168">
        <v>0</v>
      </c>
      <c r="AI5" s="168">
        <v>0</v>
      </c>
      <c r="AJ5" s="168">
        <v>0</v>
      </c>
      <c r="AK5" s="168">
        <v>0</v>
      </c>
      <c r="AL5" s="168">
        <v>0</v>
      </c>
      <c r="AM5" s="168">
        <v>0</v>
      </c>
      <c r="AN5" s="168">
        <v>0</v>
      </c>
      <c r="AO5" s="168">
        <v>0</v>
      </c>
      <c r="AP5" s="168">
        <v>0</v>
      </c>
      <c r="AQ5" s="168">
        <v>0</v>
      </c>
      <c r="AR5" s="168">
        <v>0</v>
      </c>
      <c r="AS5" s="168">
        <v>0</v>
      </c>
      <c r="AT5" s="168">
        <v>25</v>
      </c>
      <c r="AU5" s="168">
        <v>0</v>
      </c>
      <c r="AV5" s="168">
        <v>0</v>
      </c>
      <c r="AW5" s="168">
        <v>0</v>
      </c>
    </row>
    <row r="6" spans="1:49" x14ac:dyDescent="0.3">
      <c r="A6" s="168" t="s">
        <v>92</v>
      </c>
      <c r="B6" s="191">
        <v>3</v>
      </c>
      <c r="C6" s="168">
        <v>48</v>
      </c>
      <c r="D6" s="168">
        <v>1</v>
      </c>
      <c r="E6" s="168">
        <v>2</v>
      </c>
      <c r="F6" s="168">
        <v>11649.6</v>
      </c>
      <c r="G6" s="168">
        <v>0</v>
      </c>
      <c r="H6" s="168">
        <v>0</v>
      </c>
      <c r="I6" s="168">
        <v>176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68">
        <v>3409.6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8">
        <v>0</v>
      </c>
      <c r="V6" s="168">
        <v>0</v>
      </c>
      <c r="W6" s="168">
        <v>0</v>
      </c>
      <c r="X6" s="168">
        <v>0</v>
      </c>
      <c r="Y6" s="168">
        <v>0</v>
      </c>
      <c r="Z6" s="168">
        <v>0</v>
      </c>
      <c r="AA6" s="168">
        <v>0</v>
      </c>
      <c r="AB6" s="168">
        <v>4224</v>
      </c>
      <c r="AC6" s="168">
        <v>0</v>
      </c>
      <c r="AD6" s="168">
        <v>0</v>
      </c>
      <c r="AE6" s="168">
        <v>0</v>
      </c>
      <c r="AF6" s="168">
        <v>0</v>
      </c>
      <c r="AG6" s="168">
        <v>0</v>
      </c>
      <c r="AH6" s="168">
        <v>0</v>
      </c>
      <c r="AI6" s="168">
        <v>0</v>
      </c>
      <c r="AJ6" s="168">
        <v>0</v>
      </c>
      <c r="AK6" s="168">
        <v>0</v>
      </c>
      <c r="AL6" s="168">
        <v>0</v>
      </c>
      <c r="AM6" s="168">
        <v>0</v>
      </c>
      <c r="AN6" s="168">
        <v>0</v>
      </c>
      <c r="AO6" s="168">
        <v>0</v>
      </c>
      <c r="AP6" s="168">
        <v>0</v>
      </c>
      <c r="AQ6" s="168">
        <v>0</v>
      </c>
      <c r="AR6" s="168">
        <v>0</v>
      </c>
      <c r="AS6" s="168">
        <v>0</v>
      </c>
      <c r="AT6" s="168">
        <v>3840</v>
      </c>
      <c r="AU6" s="168">
        <v>0</v>
      </c>
      <c r="AV6" s="168">
        <v>0</v>
      </c>
      <c r="AW6" s="168">
        <v>0</v>
      </c>
    </row>
    <row r="7" spans="1:49" x14ac:dyDescent="0.3">
      <c r="A7" s="168" t="s">
        <v>93</v>
      </c>
      <c r="B7" s="191">
        <v>4</v>
      </c>
      <c r="C7" s="168">
        <v>48</v>
      </c>
      <c r="D7" s="168">
        <v>1</v>
      </c>
      <c r="E7" s="168">
        <v>4</v>
      </c>
      <c r="F7" s="168">
        <v>107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49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  <c r="W7" s="168">
        <v>0</v>
      </c>
      <c r="X7" s="168">
        <v>0</v>
      </c>
      <c r="Y7" s="168">
        <v>0</v>
      </c>
      <c r="Z7" s="168">
        <v>0</v>
      </c>
      <c r="AA7" s="168">
        <v>0</v>
      </c>
      <c r="AB7" s="168">
        <v>58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68">
        <v>0</v>
      </c>
      <c r="AW7" s="168">
        <v>0</v>
      </c>
    </row>
    <row r="8" spans="1:49" x14ac:dyDescent="0.3">
      <c r="A8" s="168" t="s">
        <v>94</v>
      </c>
      <c r="B8" s="191">
        <v>5</v>
      </c>
      <c r="C8" s="168">
        <v>48</v>
      </c>
      <c r="D8" s="168">
        <v>1</v>
      </c>
      <c r="E8" s="168">
        <v>5</v>
      </c>
      <c r="F8" s="168">
        <v>42.5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68">
        <v>0</v>
      </c>
      <c r="X8" s="168">
        <v>0</v>
      </c>
      <c r="Y8" s="168">
        <v>0</v>
      </c>
      <c r="Z8" s="168">
        <v>0</v>
      </c>
      <c r="AA8" s="168">
        <v>0</v>
      </c>
      <c r="AB8" s="168">
        <v>42.5</v>
      </c>
      <c r="AC8" s="168">
        <v>0</v>
      </c>
      <c r="AD8" s="168">
        <v>0</v>
      </c>
      <c r="AE8" s="168">
        <v>0</v>
      </c>
      <c r="AF8" s="168">
        <v>0</v>
      </c>
      <c r="AG8" s="168">
        <v>0</v>
      </c>
      <c r="AH8" s="168">
        <v>0</v>
      </c>
      <c r="AI8" s="168">
        <v>0</v>
      </c>
      <c r="AJ8" s="168">
        <v>0</v>
      </c>
      <c r="AK8" s="168">
        <v>0</v>
      </c>
      <c r="AL8" s="168">
        <v>0</v>
      </c>
      <c r="AM8" s="168">
        <v>0</v>
      </c>
      <c r="AN8" s="168">
        <v>0</v>
      </c>
      <c r="AO8" s="168">
        <v>0</v>
      </c>
      <c r="AP8" s="168">
        <v>0</v>
      </c>
      <c r="AQ8" s="168">
        <v>0</v>
      </c>
      <c r="AR8" s="168">
        <v>0</v>
      </c>
      <c r="AS8" s="168">
        <v>0</v>
      </c>
      <c r="AT8" s="168">
        <v>0</v>
      </c>
      <c r="AU8" s="168">
        <v>0</v>
      </c>
      <c r="AV8" s="168">
        <v>0</v>
      </c>
      <c r="AW8" s="168">
        <v>0</v>
      </c>
    </row>
    <row r="9" spans="1:49" x14ac:dyDescent="0.3">
      <c r="A9" s="168" t="s">
        <v>95</v>
      </c>
      <c r="B9" s="191">
        <v>6</v>
      </c>
      <c r="C9" s="168">
        <v>48</v>
      </c>
      <c r="D9" s="168">
        <v>1</v>
      </c>
      <c r="E9" s="168">
        <v>6</v>
      </c>
      <c r="F9" s="168">
        <v>2147698</v>
      </c>
      <c r="G9" s="168">
        <v>0</v>
      </c>
      <c r="H9" s="168">
        <v>0</v>
      </c>
      <c r="I9" s="168">
        <v>29205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957731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0</v>
      </c>
      <c r="X9" s="168">
        <v>0</v>
      </c>
      <c r="Y9" s="168">
        <v>0</v>
      </c>
      <c r="Z9" s="168">
        <v>0</v>
      </c>
      <c r="AA9" s="168">
        <v>0</v>
      </c>
      <c r="AB9" s="168">
        <v>745250</v>
      </c>
      <c r="AC9" s="168">
        <v>0</v>
      </c>
      <c r="AD9" s="168">
        <v>0</v>
      </c>
      <c r="AE9" s="168">
        <v>0</v>
      </c>
      <c r="AF9" s="168">
        <v>0</v>
      </c>
      <c r="AG9" s="168">
        <v>0</v>
      </c>
      <c r="AH9" s="168">
        <v>0</v>
      </c>
      <c r="AI9" s="168">
        <v>0</v>
      </c>
      <c r="AJ9" s="168">
        <v>0</v>
      </c>
      <c r="AK9" s="168">
        <v>0</v>
      </c>
      <c r="AL9" s="168">
        <v>0</v>
      </c>
      <c r="AM9" s="168">
        <v>0</v>
      </c>
      <c r="AN9" s="168">
        <v>0</v>
      </c>
      <c r="AO9" s="168">
        <v>0</v>
      </c>
      <c r="AP9" s="168">
        <v>0</v>
      </c>
      <c r="AQ9" s="168">
        <v>0</v>
      </c>
      <c r="AR9" s="168">
        <v>0</v>
      </c>
      <c r="AS9" s="168">
        <v>0</v>
      </c>
      <c r="AT9" s="168">
        <v>415512</v>
      </c>
      <c r="AU9" s="168">
        <v>0</v>
      </c>
      <c r="AV9" s="168">
        <v>0</v>
      </c>
      <c r="AW9" s="168">
        <v>0</v>
      </c>
    </row>
    <row r="10" spans="1:49" x14ac:dyDescent="0.3">
      <c r="A10" s="168" t="s">
        <v>96</v>
      </c>
      <c r="B10" s="191">
        <v>7</v>
      </c>
      <c r="C10" s="168">
        <v>48</v>
      </c>
      <c r="D10" s="168">
        <v>1</v>
      </c>
      <c r="E10" s="168">
        <v>9</v>
      </c>
      <c r="F10" s="168">
        <v>17684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11640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168">
        <v>0</v>
      </c>
      <c r="Z10" s="168">
        <v>0</v>
      </c>
      <c r="AA10" s="168">
        <v>0</v>
      </c>
      <c r="AB10" s="168">
        <v>3000</v>
      </c>
      <c r="AC10" s="168">
        <v>0</v>
      </c>
      <c r="AD10" s="168">
        <v>0</v>
      </c>
      <c r="AE10" s="168">
        <v>0</v>
      </c>
      <c r="AF10" s="168">
        <v>0</v>
      </c>
      <c r="AG10" s="168">
        <v>0</v>
      </c>
      <c r="AH10" s="168">
        <v>0</v>
      </c>
      <c r="AI10" s="168">
        <v>0</v>
      </c>
      <c r="AJ10" s="168">
        <v>0</v>
      </c>
      <c r="AK10" s="168">
        <v>0</v>
      </c>
      <c r="AL10" s="168">
        <v>0</v>
      </c>
      <c r="AM10" s="168">
        <v>0</v>
      </c>
      <c r="AN10" s="168">
        <v>0</v>
      </c>
      <c r="AO10" s="168">
        <v>0</v>
      </c>
      <c r="AP10" s="168">
        <v>0</v>
      </c>
      <c r="AQ10" s="168">
        <v>0</v>
      </c>
      <c r="AR10" s="168">
        <v>0</v>
      </c>
      <c r="AS10" s="168">
        <v>0</v>
      </c>
      <c r="AT10" s="168">
        <v>3044</v>
      </c>
      <c r="AU10" s="168">
        <v>0</v>
      </c>
      <c r="AV10" s="168">
        <v>0</v>
      </c>
      <c r="AW10" s="168">
        <v>0</v>
      </c>
    </row>
    <row r="11" spans="1:49" x14ac:dyDescent="0.3">
      <c r="A11" s="168" t="s">
        <v>97</v>
      </c>
      <c r="B11" s="191">
        <v>8</v>
      </c>
      <c r="C11" s="168">
        <v>48</v>
      </c>
      <c r="D11" s="168">
        <v>1</v>
      </c>
      <c r="E11" s="168">
        <v>10</v>
      </c>
      <c r="F11" s="168">
        <v>4522</v>
      </c>
      <c r="G11" s="168">
        <v>2080</v>
      </c>
      <c r="H11" s="168">
        <v>2442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168">
        <v>0</v>
      </c>
      <c r="Z11" s="168">
        <v>0</v>
      </c>
      <c r="AA11" s="168">
        <v>0</v>
      </c>
      <c r="AB11" s="168">
        <v>0</v>
      </c>
      <c r="AC11" s="168">
        <v>0</v>
      </c>
      <c r="AD11" s="168">
        <v>0</v>
      </c>
      <c r="AE11" s="168">
        <v>0</v>
      </c>
      <c r="AF11" s="168">
        <v>0</v>
      </c>
      <c r="AG11" s="168">
        <v>0</v>
      </c>
      <c r="AH11" s="168">
        <v>0</v>
      </c>
      <c r="AI11" s="168">
        <v>0</v>
      </c>
      <c r="AJ11" s="168">
        <v>0</v>
      </c>
      <c r="AK11" s="168">
        <v>0</v>
      </c>
      <c r="AL11" s="168">
        <v>0</v>
      </c>
      <c r="AM11" s="168">
        <v>0</v>
      </c>
      <c r="AN11" s="168">
        <v>0</v>
      </c>
      <c r="AO11" s="168">
        <v>0</v>
      </c>
      <c r="AP11" s="168">
        <v>0</v>
      </c>
      <c r="AQ11" s="168">
        <v>0</v>
      </c>
      <c r="AR11" s="168">
        <v>0</v>
      </c>
      <c r="AS11" s="168">
        <v>0</v>
      </c>
      <c r="AT11" s="168">
        <v>0</v>
      </c>
      <c r="AU11" s="168">
        <v>0</v>
      </c>
      <c r="AV11" s="168">
        <v>0</v>
      </c>
      <c r="AW11" s="168">
        <v>0</v>
      </c>
    </row>
    <row r="12" spans="1:49" x14ac:dyDescent="0.3">
      <c r="A12" s="168" t="s">
        <v>98</v>
      </c>
      <c r="B12" s="191">
        <v>9</v>
      </c>
      <c r="C12" s="168">
        <v>48</v>
      </c>
      <c r="D12" s="168">
        <v>1</v>
      </c>
      <c r="E12" s="168">
        <v>11</v>
      </c>
      <c r="F12" s="168">
        <v>6673.1771810535893</v>
      </c>
      <c r="G12" s="168">
        <v>5423.1771810535893</v>
      </c>
      <c r="H12" s="168">
        <v>1250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168">
        <v>0</v>
      </c>
      <c r="Y12" s="168">
        <v>0</v>
      </c>
      <c r="Z12" s="168">
        <v>0</v>
      </c>
      <c r="AA12" s="168">
        <v>0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  <c r="AL12" s="168">
        <v>0</v>
      </c>
      <c r="AM12" s="168">
        <v>0</v>
      </c>
      <c r="AN12" s="168">
        <v>0</v>
      </c>
      <c r="AO12" s="168">
        <v>0</v>
      </c>
      <c r="AP12" s="168">
        <v>0</v>
      </c>
      <c r="AQ12" s="168">
        <v>0</v>
      </c>
      <c r="AR12" s="168">
        <v>0</v>
      </c>
      <c r="AS12" s="168">
        <v>0</v>
      </c>
      <c r="AT12" s="168">
        <v>0</v>
      </c>
      <c r="AU12" s="168">
        <v>0</v>
      </c>
      <c r="AV12" s="168">
        <v>0</v>
      </c>
      <c r="AW12" s="168">
        <v>0</v>
      </c>
    </row>
    <row r="13" spans="1:49" x14ac:dyDescent="0.3">
      <c r="A13" s="168" t="s">
        <v>99</v>
      </c>
      <c r="B13" s="191">
        <v>10</v>
      </c>
      <c r="C13" s="168">
        <v>48</v>
      </c>
      <c r="D13" s="168">
        <v>2</v>
      </c>
      <c r="E13" s="168">
        <v>1</v>
      </c>
      <c r="F13" s="168">
        <v>73.87</v>
      </c>
      <c r="G13" s="168">
        <v>0</v>
      </c>
      <c r="H13" s="168">
        <v>0</v>
      </c>
      <c r="I13" s="168">
        <v>1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21.869999999999997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  <c r="X13" s="168">
        <v>0</v>
      </c>
      <c r="Y13" s="168">
        <v>0</v>
      </c>
      <c r="Z13" s="168">
        <v>0</v>
      </c>
      <c r="AA13" s="168">
        <v>0</v>
      </c>
      <c r="AB13" s="168">
        <v>25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  <c r="AL13" s="168">
        <v>0</v>
      </c>
      <c r="AM13" s="168">
        <v>0</v>
      </c>
      <c r="AN13" s="168">
        <v>0</v>
      </c>
      <c r="AO13" s="168">
        <v>0</v>
      </c>
      <c r="AP13" s="168">
        <v>0</v>
      </c>
      <c r="AQ13" s="168">
        <v>0</v>
      </c>
      <c r="AR13" s="168">
        <v>0</v>
      </c>
      <c r="AS13" s="168">
        <v>0</v>
      </c>
      <c r="AT13" s="168">
        <v>26</v>
      </c>
      <c r="AU13" s="168">
        <v>0</v>
      </c>
      <c r="AV13" s="168">
        <v>0</v>
      </c>
      <c r="AW13" s="168">
        <v>0</v>
      </c>
    </row>
    <row r="14" spans="1:49" x14ac:dyDescent="0.3">
      <c r="A14" s="168" t="s">
        <v>100</v>
      </c>
      <c r="B14" s="191">
        <v>11</v>
      </c>
      <c r="C14" s="168">
        <v>48</v>
      </c>
      <c r="D14" s="168">
        <v>2</v>
      </c>
      <c r="E14" s="168">
        <v>2</v>
      </c>
      <c r="F14" s="168">
        <v>10680</v>
      </c>
      <c r="G14" s="168">
        <v>0</v>
      </c>
      <c r="H14" s="168">
        <v>0</v>
      </c>
      <c r="I14" s="168">
        <v>144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3156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0</v>
      </c>
      <c r="Y14" s="168">
        <v>0</v>
      </c>
      <c r="Z14" s="168">
        <v>0</v>
      </c>
      <c r="AA14" s="168">
        <v>0</v>
      </c>
      <c r="AB14" s="168">
        <v>3660</v>
      </c>
      <c r="AC14" s="168">
        <v>0</v>
      </c>
      <c r="AD14" s="168">
        <v>0</v>
      </c>
      <c r="AE14" s="168">
        <v>0</v>
      </c>
      <c r="AF14" s="168">
        <v>0</v>
      </c>
      <c r="AG14" s="168">
        <v>0</v>
      </c>
      <c r="AH14" s="168">
        <v>0</v>
      </c>
      <c r="AI14" s="168">
        <v>0</v>
      </c>
      <c r="AJ14" s="168">
        <v>0</v>
      </c>
      <c r="AK14" s="168">
        <v>0</v>
      </c>
      <c r="AL14" s="168">
        <v>0</v>
      </c>
      <c r="AM14" s="168">
        <v>0</v>
      </c>
      <c r="AN14" s="168">
        <v>0</v>
      </c>
      <c r="AO14" s="168">
        <v>0</v>
      </c>
      <c r="AP14" s="168">
        <v>0</v>
      </c>
      <c r="AQ14" s="168">
        <v>0</v>
      </c>
      <c r="AR14" s="168">
        <v>0</v>
      </c>
      <c r="AS14" s="168">
        <v>0</v>
      </c>
      <c r="AT14" s="168">
        <v>3720</v>
      </c>
      <c r="AU14" s="168">
        <v>0</v>
      </c>
      <c r="AV14" s="168">
        <v>0</v>
      </c>
      <c r="AW14" s="168">
        <v>0</v>
      </c>
    </row>
    <row r="15" spans="1:49" x14ac:dyDescent="0.3">
      <c r="A15" s="168" t="s">
        <v>101</v>
      </c>
      <c r="B15" s="191">
        <v>12</v>
      </c>
      <c r="C15" s="168">
        <v>48</v>
      </c>
      <c r="D15" s="168">
        <v>2</v>
      </c>
      <c r="E15" s="168">
        <v>4</v>
      </c>
      <c r="F15" s="168">
        <v>86.5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40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168">
        <v>0</v>
      </c>
      <c r="Y15" s="168">
        <v>0</v>
      </c>
      <c r="Z15" s="168">
        <v>0</v>
      </c>
      <c r="AA15" s="168">
        <v>0</v>
      </c>
      <c r="AB15" s="168">
        <v>46.5</v>
      </c>
      <c r="AC15" s="168">
        <v>0</v>
      </c>
      <c r="AD15" s="168">
        <v>0</v>
      </c>
      <c r="AE15" s="168">
        <v>0</v>
      </c>
      <c r="AF15" s="168">
        <v>0</v>
      </c>
      <c r="AG15" s="168">
        <v>0</v>
      </c>
      <c r="AH15" s="168">
        <v>0</v>
      </c>
      <c r="AI15" s="168">
        <v>0</v>
      </c>
      <c r="AJ15" s="168">
        <v>0</v>
      </c>
      <c r="AK15" s="168">
        <v>0</v>
      </c>
      <c r="AL15" s="168">
        <v>0</v>
      </c>
      <c r="AM15" s="168">
        <v>0</v>
      </c>
      <c r="AN15" s="168">
        <v>0</v>
      </c>
      <c r="AO15" s="168">
        <v>0</v>
      </c>
      <c r="AP15" s="168">
        <v>0</v>
      </c>
      <c r="AQ15" s="168">
        <v>0</v>
      </c>
      <c r="AR15" s="168">
        <v>0</v>
      </c>
      <c r="AS15" s="168">
        <v>0</v>
      </c>
      <c r="AT15" s="168">
        <v>0</v>
      </c>
      <c r="AU15" s="168">
        <v>0</v>
      </c>
      <c r="AV15" s="168">
        <v>0</v>
      </c>
      <c r="AW15" s="168">
        <v>0</v>
      </c>
    </row>
    <row r="16" spans="1:49" x14ac:dyDescent="0.3">
      <c r="A16" s="168" t="s">
        <v>89</v>
      </c>
      <c r="B16" s="191">
        <v>2017</v>
      </c>
      <c r="C16" s="168">
        <v>48</v>
      </c>
      <c r="D16" s="168">
        <v>2</v>
      </c>
      <c r="E16" s="168">
        <v>5</v>
      </c>
      <c r="F16" s="168">
        <v>80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  <c r="X16" s="168">
        <v>0</v>
      </c>
      <c r="Y16" s="168">
        <v>0</v>
      </c>
      <c r="Z16" s="168">
        <v>0</v>
      </c>
      <c r="AA16" s="168">
        <v>0</v>
      </c>
      <c r="AB16" s="168">
        <v>80</v>
      </c>
      <c r="AC16" s="168">
        <v>0</v>
      </c>
      <c r="AD16" s="168">
        <v>0</v>
      </c>
      <c r="AE16" s="168">
        <v>0</v>
      </c>
      <c r="AF16" s="168">
        <v>0</v>
      </c>
      <c r="AG16" s="168">
        <v>0</v>
      </c>
      <c r="AH16" s="168">
        <v>0</v>
      </c>
      <c r="AI16" s="168">
        <v>0</v>
      </c>
      <c r="AJ16" s="168">
        <v>0</v>
      </c>
      <c r="AK16" s="168">
        <v>0</v>
      </c>
      <c r="AL16" s="168">
        <v>0</v>
      </c>
      <c r="AM16" s="168">
        <v>0</v>
      </c>
      <c r="AN16" s="168">
        <v>0</v>
      </c>
      <c r="AO16" s="168">
        <v>0</v>
      </c>
      <c r="AP16" s="168">
        <v>0</v>
      </c>
      <c r="AQ16" s="168">
        <v>0</v>
      </c>
      <c r="AR16" s="168">
        <v>0</v>
      </c>
      <c r="AS16" s="168">
        <v>0</v>
      </c>
      <c r="AT16" s="168">
        <v>0</v>
      </c>
      <c r="AU16" s="168">
        <v>0</v>
      </c>
      <c r="AV16" s="168">
        <v>0</v>
      </c>
      <c r="AW16" s="168">
        <v>0</v>
      </c>
    </row>
    <row r="17" spans="3:49" x14ac:dyDescent="0.3">
      <c r="C17" s="168">
        <v>48</v>
      </c>
      <c r="D17" s="168">
        <v>2</v>
      </c>
      <c r="E17" s="168">
        <v>6</v>
      </c>
      <c r="F17" s="168">
        <v>2260239</v>
      </c>
      <c r="G17" s="168">
        <v>0</v>
      </c>
      <c r="H17" s="168">
        <v>0</v>
      </c>
      <c r="I17" s="168">
        <v>29070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982176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168">
        <v>0</v>
      </c>
      <c r="X17" s="168">
        <v>0</v>
      </c>
      <c r="Y17" s="168">
        <v>0</v>
      </c>
      <c r="Z17" s="168">
        <v>0</v>
      </c>
      <c r="AA17" s="168">
        <v>0</v>
      </c>
      <c r="AB17" s="168">
        <v>746624</v>
      </c>
      <c r="AC17" s="168">
        <v>0</v>
      </c>
      <c r="AD17" s="168">
        <v>0</v>
      </c>
      <c r="AE17" s="168">
        <v>0</v>
      </c>
      <c r="AF17" s="168">
        <v>0</v>
      </c>
      <c r="AG17" s="168">
        <v>0</v>
      </c>
      <c r="AH17" s="168">
        <v>0</v>
      </c>
      <c r="AI17" s="168">
        <v>0</v>
      </c>
      <c r="AJ17" s="168">
        <v>0</v>
      </c>
      <c r="AK17" s="168">
        <v>0</v>
      </c>
      <c r="AL17" s="168">
        <v>0</v>
      </c>
      <c r="AM17" s="168">
        <v>0</v>
      </c>
      <c r="AN17" s="168">
        <v>0</v>
      </c>
      <c r="AO17" s="168">
        <v>0</v>
      </c>
      <c r="AP17" s="168">
        <v>0</v>
      </c>
      <c r="AQ17" s="168">
        <v>0</v>
      </c>
      <c r="AR17" s="168">
        <v>0</v>
      </c>
      <c r="AS17" s="168">
        <v>0</v>
      </c>
      <c r="AT17" s="168">
        <v>502369</v>
      </c>
      <c r="AU17" s="168">
        <v>0</v>
      </c>
      <c r="AV17" s="168">
        <v>0</v>
      </c>
      <c r="AW17" s="168">
        <v>0</v>
      </c>
    </row>
    <row r="18" spans="3:49" x14ac:dyDescent="0.3">
      <c r="C18" s="168">
        <v>48</v>
      </c>
      <c r="D18" s="168">
        <v>2</v>
      </c>
      <c r="E18" s="168">
        <v>9</v>
      </c>
      <c r="F18" s="168">
        <v>34260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168">
        <v>0</v>
      </c>
      <c r="Y18" s="168">
        <v>0</v>
      </c>
      <c r="Z18" s="168">
        <v>0</v>
      </c>
      <c r="AA18" s="168">
        <v>0</v>
      </c>
      <c r="AB18" s="168">
        <v>0</v>
      </c>
      <c r="AC18" s="168">
        <v>0</v>
      </c>
      <c r="AD18" s="168">
        <v>0</v>
      </c>
      <c r="AE18" s="168">
        <v>0</v>
      </c>
      <c r="AF18" s="168">
        <v>0</v>
      </c>
      <c r="AG18" s="168">
        <v>0</v>
      </c>
      <c r="AH18" s="168">
        <v>0</v>
      </c>
      <c r="AI18" s="168">
        <v>0</v>
      </c>
      <c r="AJ18" s="168">
        <v>0</v>
      </c>
      <c r="AK18" s="168">
        <v>0</v>
      </c>
      <c r="AL18" s="168">
        <v>0</v>
      </c>
      <c r="AM18" s="168">
        <v>0</v>
      </c>
      <c r="AN18" s="168">
        <v>0</v>
      </c>
      <c r="AO18" s="168">
        <v>0</v>
      </c>
      <c r="AP18" s="168">
        <v>0</v>
      </c>
      <c r="AQ18" s="168">
        <v>0</v>
      </c>
      <c r="AR18" s="168">
        <v>0</v>
      </c>
      <c r="AS18" s="168">
        <v>0</v>
      </c>
      <c r="AT18" s="168">
        <v>34260</v>
      </c>
      <c r="AU18" s="168">
        <v>0</v>
      </c>
      <c r="AV18" s="168">
        <v>0</v>
      </c>
      <c r="AW18" s="168">
        <v>0</v>
      </c>
    </row>
    <row r="19" spans="3:49" x14ac:dyDescent="0.3">
      <c r="C19" s="168">
        <v>48</v>
      </c>
      <c r="D19" s="168">
        <v>2</v>
      </c>
      <c r="E19" s="168">
        <v>10</v>
      </c>
      <c r="F19" s="168">
        <v>600</v>
      </c>
      <c r="G19" s="168">
        <v>600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168">
        <v>0</v>
      </c>
      <c r="Y19" s="168">
        <v>0</v>
      </c>
      <c r="Z19" s="168">
        <v>0</v>
      </c>
      <c r="AA19" s="168">
        <v>0</v>
      </c>
      <c r="AB19" s="168">
        <v>0</v>
      </c>
      <c r="AC19" s="168">
        <v>0</v>
      </c>
      <c r="AD19" s="168">
        <v>0</v>
      </c>
      <c r="AE19" s="168">
        <v>0</v>
      </c>
      <c r="AF19" s="168">
        <v>0</v>
      </c>
      <c r="AG19" s="168">
        <v>0</v>
      </c>
      <c r="AH19" s="168">
        <v>0</v>
      </c>
      <c r="AI19" s="168">
        <v>0</v>
      </c>
      <c r="AJ19" s="168">
        <v>0</v>
      </c>
      <c r="AK19" s="168">
        <v>0</v>
      </c>
      <c r="AL19" s="168">
        <v>0</v>
      </c>
      <c r="AM19" s="168">
        <v>0</v>
      </c>
      <c r="AN19" s="168">
        <v>0</v>
      </c>
      <c r="AO19" s="168">
        <v>0</v>
      </c>
      <c r="AP19" s="168">
        <v>0</v>
      </c>
      <c r="AQ19" s="168">
        <v>0</v>
      </c>
      <c r="AR19" s="168">
        <v>0</v>
      </c>
      <c r="AS19" s="168">
        <v>0</v>
      </c>
      <c r="AT19" s="168">
        <v>0</v>
      </c>
      <c r="AU19" s="168">
        <v>0</v>
      </c>
      <c r="AV19" s="168">
        <v>0</v>
      </c>
      <c r="AW19" s="168">
        <v>0</v>
      </c>
    </row>
    <row r="20" spans="3:49" x14ac:dyDescent="0.3">
      <c r="C20" s="168">
        <v>48</v>
      </c>
      <c r="D20" s="168">
        <v>2</v>
      </c>
      <c r="E20" s="168">
        <v>11</v>
      </c>
      <c r="F20" s="168">
        <v>6673.1771810535893</v>
      </c>
      <c r="G20" s="168">
        <v>5423.1771810535893</v>
      </c>
      <c r="H20" s="168">
        <v>1250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168">
        <v>0</v>
      </c>
      <c r="Z20" s="168">
        <v>0</v>
      </c>
      <c r="AA20" s="168">
        <v>0</v>
      </c>
      <c r="AB20" s="168">
        <v>0</v>
      </c>
      <c r="AC20" s="168">
        <v>0</v>
      </c>
      <c r="AD20" s="168">
        <v>0</v>
      </c>
      <c r="AE20" s="168">
        <v>0</v>
      </c>
      <c r="AF20" s="168">
        <v>0</v>
      </c>
      <c r="AG20" s="168">
        <v>0</v>
      </c>
      <c r="AH20" s="168">
        <v>0</v>
      </c>
      <c r="AI20" s="168">
        <v>0</v>
      </c>
      <c r="AJ20" s="168">
        <v>0</v>
      </c>
      <c r="AK20" s="168">
        <v>0</v>
      </c>
      <c r="AL20" s="168">
        <v>0</v>
      </c>
      <c r="AM20" s="168">
        <v>0</v>
      </c>
      <c r="AN20" s="168">
        <v>0</v>
      </c>
      <c r="AO20" s="168">
        <v>0</v>
      </c>
      <c r="AP20" s="168">
        <v>0</v>
      </c>
      <c r="AQ20" s="168">
        <v>0</v>
      </c>
      <c r="AR20" s="168">
        <v>0</v>
      </c>
      <c r="AS20" s="168">
        <v>0</v>
      </c>
      <c r="AT20" s="168">
        <v>0</v>
      </c>
      <c r="AU20" s="168">
        <v>0</v>
      </c>
      <c r="AV20" s="168">
        <v>0</v>
      </c>
      <c r="AW20" s="168">
        <v>0</v>
      </c>
    </row>
    <row r="21" spans="3:49" x14ac:dyDescent="0.3">
      <c r="C21" s="168">
        <v>48</v>
      </c>
      <c r="D21" s="168">
        <v>3</v>
      </c>
      <c r="E21" s="168">
        <v>1</v>
      </c>
      <c r="F21" s="168">
        <v>72.87</v>
      </c>
      <c r="G21" s="168">
        <v>0</v>
      </c>
      <c r="H21" s="168">
        <v>0</v>
      </c>
      <c r="I21" s="168">
        <v>1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21.869999999999997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0</v>
      </c>
      <c r="W21" s="168">
        <v>0</v>
      </c>
      <c r="X21" s="168">
        <v>0</v>
      </c>
      <c r="Y21" s="168">
        <v>0</v>
      </c>
      <c r="Z21" s="168">
        <v>0</v>
      </c>
      <c r="AA21" s="168">
        <v>0</v>
      </c>
      <c r="AB21" s="168">
        <v>25</v>
      </c>
      <c r="AC21" s="168">
        <v>0</v>
      </c>
      <c r="AD21" s="168">
        <v>0</v>
      </c>
      <c r="AE21" s="168">
        <v>0</v>
      </c>
      <c r="AF21" s="168">
        <v>0</v>
      </c>
      <c r="AG21" s="168">
        <v>0</v>
      </c>
      <c r="AH21" s="168">
        <v>0</v>
      </c>
      <c r="AI21" s="168">
        <v>0</v>
      </c>
      <c r="AJ21" s="168">
        <v>0</v>
      </c>
      <c r="AK21" s="168">
        <v>0</v>
      </c>
      <c r="AL21" s="168">
        <v>0</v>
      </c>
      <c r="AM21" s="168">
        <v>0</v>
      </c>
      <c r="AN21" s="168">
        <v>0</v>
      </c>
      <c r="AO21" s="168">
        <v>0</v>
      </c>
      <c r="AP21" s="168">
        <v>0</v>
      </c>
      <c r="AQ21" s="168">
        <v>0</v>
      </c>
      <c r="AR21" s="168">
        <v>0</v>
      </c>
      <c r="AS21" s="168">
        <v>0</v>
      </c>
      <c r="AT21" s="168">
        <v>25</v>
      </c>
      <c r="AU21" s="168">
        <v>0</v>
      </c>
      <c r="AV21" s="168">
        <v>0</v>
      </c>
      <c r="AW21" s="168">
        <v>0</v>
      </c>
    </row>
    <row r="22" spans="3:49" x14ac:dyDescent="0.3">
      <c r="C22" s="168">
        <v>48</v>
      </c>
      <c r="D22" s="168">
        <v>3</v>
      </c>
      <c r="E22" s="168">
        <v>2</v>
      </c>
      <c r="F22" s="168">
        <v>12332.4</v>
      </c>
      <c r="G22" s="168">
        <v>0</v>
      </c>
      <c r="H22" s="168">
        <v>0</v>
      </c>
      <c r="I22" s="168">
        <v>152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3672.4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  <c r="W22" s="168">
        <v>0</v>
      </c>
      <c r="X22" s="168">
        <v>0</v>
      </c>
      <c r="Y22" s="168">
        <v>0</v>
      </c>
      <c r="Z22" s="168">
        <v>0</v>
      </c>
      <c r="AA22" s="168">
        <v>0</v>
      </c>
      <c r="AB22" s="168">
        <v>4324</v>
      </c>
      <c r="AC22" s="168">
        <v>0</v>
      </c>
      <c r="AD22" s="168">
        <v>0</v>
      </c>
      <c r="AE22" s="168">
        <v>0</v>
      </c>
      <c r="AF22" s="168">
        <v>0</v>
      </c>
      <c r="AG22" s="168">
        <v>0</v>
      </c>
      <c r="AH22" s="168">
        <v>0</v>
      </c>
      <c r="AI22" s="168">
        <v>0</v>
      </c>
      <c r="AJ22" s="168">
        <v>0</v>
      </c>
      <c r="AK22" s="168">
        <v>0</v>
      </c>
      <c r="AL22" s="168">
        <v>0</v>
      </c>
      <c r="AM22" s="168">
        <v>0</v>
      </c>
      <c r="AN22" s="168">
        <v>0</v>
      </c>
      <c r="AO22" s="168">
        <v>0</v>
      </c>
      <c r="AP22" s="168">
        <v>0</v>
      </c>
      <c r="AQ22" s="168">
        <v>0</v>
      </c>
      <c r="AR22" s="168">
        <v>0</v>
      </c>
      <c r="AS22" s="168">
        <v>0</v>
      </c>
      <c r="AT22" s="168">
        <v>4184</v>
      </c>
      <c r="AU22" s="168">
        <v>0</v>
      </c>
      <c r="AV22" s="168">
        <v>0</v>
      </c>
      <c r="AW22" s="168">
        <v>0</v>
      </c>
    </row>
    <row r="23" spans="3:49" x14ac:dyDescent="0.3">
      <c r="C23" s="168">
        <v>48</v>
      </c>
      <c r="D23" s="168">
        <v>3</v>
      </c>
      <c r="E23" s="168">
        <v>4</v>
      </c>
      <c r="F23" s="168">
        <v>91.5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41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8">
        <v>0</v>
      </c>
      <c r="W23" s="168">
        <v>0</v>
      </c>
      <c r="X23" s="168">
        <v>0</v>
      </c>
      <c r="Y23" s="168">
        <v>0</v>
      </c>
      <c r="Z23" s="168">
        <v>0</v>
      </c>
      <c r="AA23" s="168">
        <v>0</v>
      </c>
      <c r="AB23" s="168">
        <v>50.5</v>
      </c>
      <c r="AC23" s="168">
        <v>0</v>
      </c>
      <c r="AD23" s="168">
        <v>0</v>
      </c>
      <c r="AE23" s="168">
        <v>0</v>
      </c>
      <c r="AF23" s="168">
        <v>0</v>
      </c>
      <c r="AG23" s="168">
        <v>0</v>
      </c>
      <c r="AH23" s="168">
        <v>0</v>
      </c>
      <c r="AI23" s="168">
        <v>0</v>
      </c>
      <c r="AJ23" s="168">
        <v>0</v>
      </c>
      <c r="AK23" s="168">
        <v>0</v>
      </c>
      <c r="AL23" s="168">
        <v>0</v>
      </c>
      <c r="AM23" s="168">
        <v>0</v>
      </c>
      <c r="AN23" s="168">
        <v>0</v>
      </c>
      <c r="AO23" s="168">
        <v>0</v>
      </c>
      <c r="AP23" s="168">
        <v>0</v>
      </c>
      <c r="AQ23" s="168">
        <v>0</v>
      </c>
      <c r="AR23" s="168">
        <v>0</v>
      </c>
      <c r="AS23" s="168">
        <v>0</v>
      </c>
      <c r="AT23" s="168">
        <v>0</v>
      </c>
      <c r="AU23" s="168">
        <v>0</v>
      </c>
      <c r="AV23" s="168">
        <v>0</v>
      </c>
      <c r="AW23" s="168">
        <v>0</v>
      </c>
    </row>
    <row r="24" spans="3:49" x14ac:dyDescent="0.3">
      <c r="C24" s="168">
        <v>48</v>
      </c>
      <c r="D24" s="168">
        <v>3</v>
      </c>
      <c r="E24" s="168">
        <v>5</v>
      </c>
      <c r="F24" s="168">
        <v>42</v>
      </c>
      <c r="G24" s="168">
        <v>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0</v>
      </c>
      <c r="V24" s="168">
        <v>0</v>
      </c>
      <c r="W24" s="168">
        <v>0</v>
      </c>
      <c r="X24" s="168">
        <v>0</v>
      </c>
      <c r="Y24" s="168">
        <v>0</v>
      </c>
      <c r="Z24" s="168">
        <v>0</v>
      </c>
      <c r="AA24" s="168">
        <v>0</v>
      </c>
      <c r="AB24" s="168">
        <v>42</v>
      </c>
      <c r="AC24" s="168">
        <v>0</v>
      </c>
      <c r="AD24" s="168">
        <v>0</v>
      </c>
      <c r="AE24" s="168">
        <v>0</v>
      </c>
      <c r="AF24" s="168">
        <v>0</v>
      </c>
      <c r="AG24" s="168">
        <v>0</v>
      </c>
      <c r="AH24" s="168">
        <v>0</v>
      </c>
      <c r="AI24" s="168">
        <v>0</v>
      </c>
      <c r="AJ24" s="168">
        <v>0</v>
      </c>
      <c r="AK24" s="168">
        <v>0</v>
      </c>
      <c r="AL24" s="168">
        <v>0</v>
      </c>
      <c r="AM24" s="168">
        <v>0</v>
      </c>
      <c r="AN24" s="168">
        <v>0</v>
      </c>
      <c r="AO24" s="168">
        <v>0</v>
      </c>
      <c r="AP24" s="168">
        <v>0</v>
      </c>
      <c r="AQ24" s="168">
        <v>0</v>
      </c>
      <c r="AR24" s="168">
        <v>0</v>
      </c>
      <c r="AS24" s="168">
        <v>0</v>
      </c>
      <c r="AT24" s="168">
        <v>0</v>
      </c>
      <c r="AU24" s="168">
        <v>0</v>
      </c>
      <c r="AV24" s="168">
        <v>0</v>
      </c>
      <c r="AW24" s="168">
        <v>0</v>
      </c>
    </row>
    <row r="25" spans="3:49" x14ac:dyDescent="0.3">
      <c r="C25" s="168">
        <v>48</v>
      </c>
      <c r="D25" s="168">
        <v>3</v>
      </c>
      <c r="E25" s="168">
        <v>6</v>
      </c>
      <c r="F25" s="168">
        <v>2223130</v>
      </c>
      <c r="G25" s="168">
        <v>0</v>
      </c>
      <c r="H25" s="168">
        <v>0</v>
      </c>
      <c r="I25" s="168">
        <v>29697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1003760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8">
        <v>0</v>
      </c>
      <c r="W25" s="168">
        <v>0</v>
      </c>
      <c r="X25" s="168">
        <v>0</v>
      </c>
      <c r="Y25" s="168">
        <v>0</v>
      </c>
      <c r="Z25" s="168">
        <v>0</v>
      </c>
      <c r="AA25" s="168">
        <v>0</v>
      </c>
      <c r="AB25" s="168">
        <v>736021</v>
      </c>
      <c r="AC25" s="168">
        <v>0</v>
      </c>
      <c r="AD25" s="168">
        <v>0</v>
      </c>
      <c r="AE25" s="168">
        <v>0</v>
      </c>
      <c r="AF25" s="168">
        <v>0</v>
      </c>
      <c r="AG25" s="168">
        <v>0</v>
      </c>
      <c r="AH25" s="168">
        <v>0</v>
      </c>
      <c r="AI25" s="168">
        <v>0</v>
      </c>
      <c r="AJ25" s="168">
        <v>0</v>
      </c>
      <c r="AK25" s="168">
        <v>0</v>
      </c>
      <c r="AL25" s="168">
        <v>0</v>
      </c>
      <c r="AM25" s="168">
        <v>0</v>
      </c>
      <c r="AN25" s="168">
        <v>0</v>
      </c>
      <c r="AO25" s="168">
        <v>0</v>
      </c>
      <c r="AP25" s="168">
        <v>0</v>
      </c>
      <c r="AQ25" s="168">
        <v>0</v>
      </c>
      <c r="AR25" s="168">
        <v>0</v>
      </c>
      <c r="AS25" s="168">
        <v>0</v>
      </c>
      <c r="AT25" s="168">
        <v>453652</v>
      </c>
      <c r="AU25" s="168">
        <v>0</v>
      </c>
      <c r="AV25" s="168">
        <v>0</v>
      </c>
      <c r="AW25" s="168">
        <v>0</v>
      </c>
    </row>
    <row r="26" spans="3:49" x14ac:dyDescent="0.3">
      <c r="C26" s="168">
        <v>48</v>
      </c>
      <c r="D26" s="168">
        <v>3</v>
      </c>
      <c r="E26" s="168">
        <v>9</v>
      </c>
      <c r="F26" s="168">
        <v>49932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43280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v>0</v>
      </c>
      <c r="V26" s="168">
        <v>0</v>
      </c>
      <c r="W26" s="168">
        <v>0</v>
      </c>
      <c r="X26" s="168">
        <v>0</v>
      </c>
      <c r="Y26" s="168">
        <v>0</v>
      </c>
      <c r="Z26" s="168">
        <v>0</v>
      </c>
      <c r="AA26" s="168">
        <v>0</v>
      </c>
      <c r="AB26" s="168">
        <v>0</v>
      </c>
      <c r="AC26" s="168">
        <v>0</v>
      </c>
      <c r="AD26" s="168">
        <v>0</v>
      </c>
      <c r="AE26" s="168">
        <v>0</v>
      </c>
      <c r="AF26" s="168">
        <v>0</v>
      </c>
      <c r="AG26" s="168">
        <v>0</v>
      </c>
      <c r="AH26" s="168">
        <v>0</v>
      </c>
      <c r="AI26" s="168">
        <v>0</v>
      </c>
      <c r="AJ26" s="168">
        <v>0</v>
      </c>
      <c r="AK26" s="168">
        <v>0</v>
      </c>
      <c r="AL26" s="168">
        <v>0</v>
      </c>
      <c r="AM26" s="168">
        <v>0</v>
      </c>
      <c r="AN26" s="168">
        <v>0</v>
      </c>
      <c r="AO26" s="168">
        <v>0</v>
      </c>
      <c r="AP26" s="168">
        <v>0</v>
      </c>
      <c r="AQ26" s="168">
        <v>0</v>
      </c>
      <c r="AR26" s="168">
        <v>0</v>
      </c>
      <c r="AS26" s="168">
        <v>0</v>
      </c>
      <c r="AT26" s="168">
        <v>6652</v>
      </c>
      <c r="AU26" s="168">
        <v>0</v>
      </c>
      <c r="AV26" s="168">
        <v>0</v>
      </c>
      <c r="AW26" s="168">
        <v>0</v>
      </c>
    </row>
    <row r="27" spans="3:49" x14ac:dyDescent="0.3">
      <c r="C27" s="168">
        <v>48</v>
      </c>
      <c r="D27" s="168">
        <v>3</v>
      </c>
      <c r="E27" s="168">
        <v>10</v>
      </c>
      <c r="F27" s="168">
        <v>5800</v>
      </c>
      <c r="G27" s="168">
        <v>2480</v>
      </c>
      <c r="H27" s="168">
        <v>3320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8">
        <v>0</v>
      </c>
      <c r="W27" s="168">
        <v>0</v>
      </c>
      <c r="X27" s="168">
        <v>0</v>
      </c>
      <c r="Y27" s="168">
        <v>0</v>
      </c>
      <c r="Z27" s="168">
        <v>0</v>
      </c>
      <c r="AA27" s="168">
        <v>0</v>
      </c>
      <c r="AB27" s="168">
        <v>0</v>
      </c>
      <c r="AC27" s="168">
        <v>0</v>
      </c>
      <c r="AD27" s="168">
        <v>0</v>
      </c>
      <c r="AE27" s="168">
        <v>0</v>
      </c>
      <c r="AF27" s="168">
        <v>0</v>
      </c>
      <c r="AG27" s="168">
        <v>0</v>
      </c>
      <c r="AH27" s="168">
        <v>0</v>
      </c>
      <c r="AI27" s="168">
        <v>0</v>
      </c>
      <c r="AJ27" s="168">
        <v>0</v>
      </c>
      <c r="AK27" s="168">
        <v>0</v>
      </c>
      <c r="AL27" s="168">
        <v>0</v>
      </c>
      <c r="AM27" s="168">
        <v>0</v>
      </c>
      <c r="AN27" s="168">
        <v>0</v>
      </c>
      <c r="AO27" s="168">
        <v>0</v>
      </c>
      <c r="AP27" s="168">
        <v>0</v>
      </c>
      <c r="AQ27" s="168">
        <v>0</v>
      </c>
      <c r="AR27" s="168">
        <v>0</v>
      </c>
      <c r="AS27" s="168">
        <v>0</v>
      </c>
      <c r="AT27" s="168">
        <v>0</v>
      </c>
      <c r="AU27" s="168">
        <v>0</v>
      </c>
      <c r="AV27" s="168">
        <v>0</v>
      </c>
      <c r="AW27" s="168">
        <v>0</v>
      </c>
    </row>
    <row r="28" spans="3:49" x14ac:dyDescent="0.3">
      <c r="C28" s="168">
        <v>48</v>
      </c>
      <c r="D28" s="168">
        <v>3</v>
      </c>
      <c r="E28" s="168">
        <v>11</v>
      </c>
      <c r="F28" s="168">
        <v>6673.1771810535893</v>
      </c>
      <c r="G28" s="168">
        <v>5423.1771810535893</v>
      </c>
      <c r="H28" s="168">
        <v>1250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8">
        <v>0</v>
      </c>
      <c r="V28" s="168">
        <v>0</v>
      </c>
      <c r="W28" s="168">
        <v>0</v>
      </c>
      <c r="X28" s="168">
        <v>0</v>
      </c>
      <c r="Y28" s="168">
        <v>0</v>
      </c>
      <c r="Z28" s="168">
        <v>0</v>
      </c>
      <c r="AA28" s="168">
        <v>0</v>
      </c>
      <c r="AB28" s="168">
        <v>0</v>
      </c>
      <c r="AC28" s="168">
        <v>0</v>
      </c>
      <c r="AD28" s="168">
        <v>0</v>
      </c>
      <c r="AE28" s="168">
        <v>0</v>
      </c>
      <c r="AF28" s="168">
        <v>0</v>
      </c>
      <c r="AG28" s="168">
        <v>0</v>
      </c>
      <c r="AH28" s="168">
        <v>0</v>
      </c>
      <c r="AI28" s="168">
        <v>0</v>
      </c>
      <c r="AJ28" s="168">
        <v>0</v>
      </c>
      <c r="AK28" s="168">
        <v>0</v>
      </c>
      <c r="AL28" s="168">
        <v>0</v>
      </c>
      <c r="AM28" s="168">
        <v>0</v>
      </c>
      <c r="AN28" s="168">
        <v>0</v>
      </c>
      <c r="AO28" s="168">
        <v>0</v>
      </c>
      <c r="AP28" s="168">
        <v>0</v>
      </c>
      <c r="AQ28" s="168">
        <v>0</v>
      </c>
      <c r="AR28" s="168">
        <v>0</v>
      </c>
      <c r="AS28" s="168">
        <v>0</v>
      </c>
      <c r="AT28" s="168">
        <v>0</v>
      </c>
      <c r="AU28" s="168">
        <v>0</v>
      </c>
      <c r="AV28" s="168">
        <v>0</v>
      </c>
      <c r="AW28" s="168">
        <v>0</v>
      </c>
    </row>
    <row r="29" spans="3:49" x14ac:dyDescent="0.3">
      <c r="C29" s="168">
        <v>48</v>
      </c>
      <c r="D29" s="168">
        <v>4</v>
      </c>
      <c r="E29" s="168">
        <v>1</v>
      </c>
      <c r="F29" s="168">
        <v>74.37</v>
      </c>
      <c r="G29" s="168">
        <v>0</v>
      </c>
      <c r="H29" s="168">
        <v>0</v>
      </c>
      <c r="I29" s="168">
        <v>1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22.369999999999997</v>
      </c>
      <c r="P29" s="168">
        <v>0</v>
      </c>
      <c r="Q29" s="168">
        <v>0</v>
      </c>
      <c r="R29" s="168">
        <v>0</v>
      </c>
      <c r="S29" s="168">
        <v>0</v>
      </c>
      <c r="T29" s="168">
        <v>0</v>
      </c>
      <c r="U29" s="168">
        <v>0</v>
      </c>
      <c r="V29" s="168">
        <v>0</v>
      </c>
      <c r="W29" s="168">
        <v>0</v>
      </c>
      <c r="X29" s="168">
        <v>0</v>
      </c>
      <c r="Y29" s="168">
        <v>0</v>
      </c>
      <c r="Z29" s="168">
        <v>0</v>
      </c>
      <c r="AA29" s="168">
        <v>0</v>
      </c>
      <c r="AB29" s="168">
        <v>25</v>
      </c>
      <c r="AC29" s="168">
        <v>0</v>
      </c>
      <c r="AD29" s="168">
        <v>0</v>
      </c>
      <c r="AE29" s="168">
        <v>0</v>
      </c>
      <c r="AF29" s="168">
        <v>0</v>
      </c>
      <c r="AG29" s="168">
        <v>0</v>
      </c>
      <c r="AH29" s="168">
        <v>0</v>
      </c>
      <c r="AI29" s="168">
        <v>0</v>
      </c>
      <c r="AJ29" s="168">
        <v>0</v>
      </c>
      <c r="AK29" s="168">
        <v>0</v>
      </c>
      <c r="AL29" s="168">
        <v>0</v>
      </c>
      <c r="AM29" s="168">
        <v>0</v>
      </c>
      <c r="AN29" s="168">
        <v>0</v>
      </c>
      <c r="AO29" s="168">
        <v>0</v>
      </c>
      <c r="AP29" s="168">
        <v>0</v>
      </c>
      <c r="AQ29" s="168">
        <v>0</v>
      </c>
      <c r="AR29" s="168">
        <v>0</v>
      </c>
      <c r="AS29" s="168">
        <v>0</v>
      </c>
      <c r="AT29" s="168">
        <v>26</v>
      </c>
      <c r="AU29" s="168">
        <v>0</v>
      </c>
      <c r="AV29" s="168">
        <v>0</v>
      </c>
      <c r="AW29" s="168">
        <v>0</v>
      </c>
    </row>
    <row r="30" spans="3:49" x14ac:dyDescent="0.3">
      <c r="C30" s="168">
        <v>48</v>
      </c>
      <c r="D30" s="168">
        <v>4</v>
      </c>
      <c r="E30" s="168">
        <v>2</v>
      </c>
      <c r="F30" s="168">
        <v>10766</v>
      </c>
      <c r="G30" s="168">
        <v>0</v>
      </c>
      <c r="H30" s="168">
        <v>0</v>
      </c>
      <c r="I30" s="168">
        <v>160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3286</v>
      </c>
      <c r="P30" s="168"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v>0</v>
      </c>
      <c r="V30" s="168">
        <v>0</v>
      </c>
      <c r="W30" s="168">
        <v>0</v>
      </c>
      <c r="X30" s="168">
        <v>0</v>
      </c>
      <c r="Y30" s="168">
        <v>0</v>
      </c>
      <c r="Z30" s="168">
        <v>0</v>
      </c>
      <c r="AA30" s="168">
        <v>0</v>
      </c>
      <c r="AB30" s="168">
        <v>3728</v>
      </c>
      <c r="AC30" s="168">
        <v>0</v>
      </c>
      <c r="AD30" s="168">
        <v>0</v>
      </c>
      <c r="AE30" s="168">
        <v>0</v>
      </c>
      <c r="AF30" s="168">
        <v>0</v>
      </c>
      <c r="AG30" s="168">
        <v>0</v>
      </c>
      <c r="AH30" s="168">
        <v>0</v>
      </c>
      <c r="AI30" s="168">
        <v>0</v>
      </c>
      <c r="AJ30" s="168">
        <v>0</v>
      </c>
      <c r="AK30" s="168">
        <v>0</v>
      </c>
      <c r="AL30" s="168">
        <v>0</v>
      </c>
      <c r="AM30" s="168">
        <v>0</v>
      </c>
      <c r="AN30" s="168">
        <v>0</v>
      </c>
      <c r="AO30" s="168">
        <v>0</v>
      </c>
      <c r="AP30" s="168">
        <v>0</v>
      </c>
      <c r="AQ30" s="168">
        <v>0</v>
      </c>
      <c r="AR30" s="168">
        <v>0</v>
      </c>
      <c r="AS30" s="168">
        <v>0</v>
      </c>
      <c r="AT30" s="168">
        <v>3592</v>
      </c>
      <c r="AU30" s="168">
        <v>0</v>
      </c>
      <c r="AV30" s="168">
        <v>0</v>
      </c>
      <c r="AW30" s="168">
        <v>0</v>
      </c>
    </row>
    <row r="31" spans="3:49" x14ac:dyDescent="0.3">
      <c r="C31" s="168">
        <v>48</v>
      </c>
      <c r="D31" s="168">
        <v>4</v>
      </c>
      <c r="E31" s="168">
        <v>3</v>
      </c>
      <c r="F31" s="168">
        <v>16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16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8">
        <v>0</v>
      </c>
      <c r="V31" s="168">
        <v>0</v>
      </c>
      <c r="W31" s="168">
        <v>0</v>
      </c>
      <c r="X31" s="168">
        <v>0</v>
      </c>
      <c r="Y31" s="168">
        <v>0</v>
      </c>
      <c r="Z31" s="168">
        <v>0</v>
      </c>
      <c r="AA31" s="168">
        <v>0</v>
      </c>
      <c r="AB31" s="168">
        <v>0</v>
      </c>
      <c r="AC31" s="168">
        <v>0</v>
      </c>
      <c r="AD31" s="168">
        <v>0</v>
      </c>
      <c r="AE31" s="168">
        <v>0</v>
      </c>
      <c r="AF31" s="168">
        <v>0</v>
      </c>
      <c r="AG31" s="168">
        <v>0</v>
      </c>
      <c r="AH31" s="168">
        <v>0</v>
      </c>
      <c r="AI31" s="168">
        <v>0</v>
      </c>
      <c r="AJ31" s="168">
        <v>0</v>
      </c>
      <c r="AK31" s="168">
        <v>0</v>
      </c>
      <c r="AL31" s="168">
        <v>0</v>
      </c>
      <c r="AM31" s="168">
        <v>0</v>
      </c>
      <c r="AN31" s="168">
        <v>0</v>
      </c>
      <c r="AO31" s="168">
        <v>0</v>
      </c>
      <c r="AP31" s="168">
        <v>0</v>
      </c>
      <c r="AQ31" s="168">
        <v>0</v>
      </c>
      <c r="AR31" s="168">
        <v>0</v>
      </c>
      <c r="AS31" s="168">
        <v>0</v>
      </c>
      <c r="AT31" s="168">
        <v>0</v>
      </c>
      <c r="AU31" s="168">
        <v>0</v>
      </c>
      <c r="AV31" s="168">
        <v>0</v>
      </c>
      <c r="AW31" s="168">
        <v>0</v>
      </c>
    </row>
    <row r="32" spans="3:49" x14ac:dyDescent="0.3">
      <c r="C32" s="168">
        <v>48</v>
      </c>
      <c r="D32" s="168">
        <v>4</v>
      </c>
      <c r="E32" s="168">
        <v>4</v>
      </c>
      <c r="F32" s="168">
        <v>96</v>
      </c>
      <c r="G32" s="168">
        <v>0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45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168">
        <v>0</v>
      </c>
      <c r="V32" s="168">
        <v>0</v>
      </c>
      <c r="W32" s="168">
        <v>0</v>
      </c>
      <c r="X32" s="168">
        <v>0</v>
      </c>
      <c r="Y32" s="168">
        <v>0</v>
      </c>
      <c r="Z32" s="168">
        <v>0</v>
      </c>
      <c r="AA32" s="168">
        <v>0</v>
      </c>
      <c r="AB32" s="168">
        <v>51</v>
      </c>
      <c r="AC32" s="168">
        <v>0</v>
      </c>
      <c r="AD32" s="168">
        <v>0</v>
      </c>
      <c r="AE32" s="168">
        <v>0</v>
      </c>
      <c r="AF32" s="168">
        <v>0</v>
      </c>
      <c r="AG32" s="168">
        <v>0</v>
      </c>
      <c r="AH32" s="168">
        <v>0</v>
      </c>
      <c r="AI32" s="168">
        <v>0</v>
      </c>
      <c r="AJ32" s="168">
        <v>0</v>
      </c>
      <c r="AK32" s="168">
        <v>0</v>
      </c>
      <c r="AL32" s="168">
        <v>0</v>
      </c>
      <c r="AM32" s="168">
        <v>0</v>
      </c>
      <c r="AN32" s="168">
        <v>0</v>
      </c>
      <c r="AO32" s="168">
        <v>0</v>
      </c>
      <c r="AP32" s="168">
        <v>0</v>
      </c>
      <c r="AQ32" s="168">
        <v>0</v>
      </c>
      <c r="AR32" s="168">
        <v>0</v>
      </c>
      <c r="AS32" s="168">
        <v>0</v>
      </c>
      <c r="AT32" s="168">
        <v>0</v>
      </c>
      <c r="AU32" s="168">
        <v>0</v>
      </c>
      <c r="AV32" s="168">
        <v>0</v>
      </c>
      <c r="AW32" s="168">
        <v>0</v>
      </c>
    </row>
    <row r="33" spans="3:49" x14ac:dyDescent="0.3">
      <c r="C33" s="168">
        <v>48</v>
      </c>
      <c r="D33" s="168">
        <v>4</v>
      </c>
      <c r="E33" s="168">
        <v>5</v>
      </c>
      <c r="F33" s="168">
        <v>33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v>0</v>
      </c>
      <c r="V33" s="168">
        <v>0</v>
      </c>
      <c r="W33" s="168">
        <v>0</v>
      </c>
      <c r="X33" s="168">
        <v>0</v>
      </c>
      <c r="Y33" s="168">
        <v>0</v>
      </c>
      <c r="Z33" s="168">
        <v>0</v>
      </c>
      <c r="AA33" s="168">
        <v>0</v>
      </c>
      <c r="AB33" s="168">
        <v>33</v>
      </c>
      <c r="AC33" s="168">
        <v>0</v>
      </c>
      <c r="AD33" s="168">
        <v>0</v>
      </c>
      <c r="AE33" s="168">
        <v>0</v>
      </c>
      <c r="AF33" s="168">
        <v>0</v>
      </c>
      <c r="AG33" s="168">
        <v>0</v>
      </c>
      <c r="AH33" s="168">
        <v>0</v>
      </c>
      <c r="AI33" s="168">
        <v>0</v>
      </c>
      <c r="AJ33" s="168">
        <v>0</v>
      </c>
      <c r="AK33" s="168">
        <v>0</v>
      </c>
      <c r="AL33" s="168">
        <v>0</v>
      </c>
      <c r="AM33" s="168">
        <v>0</v>
      </c>
      <c r="AN33" s="168">
        <v>0</v>
      </c>
      <c r="AO33" s="168">
        <v>0</v>
      </c>
      <c r="AP33" s="168">
        <v>0</v>
      </c>
      <c r="AQ33" s="168">
        <v>0</v>
      </c>
      <c r="AR33" s="168">
        <v>0</v>
      </c>
      <c r="AS33" s="168">
        <v>0</v>
      </c>
      <c r="AT33" s="168">
        <v>0</v>
      </c>
      <c r="AU33" s="168">
        <v>0</v>
      </c>
      <c r="AV33" s="168">
        <v>0</v>
      </c>
      <c r="AW33" s="168">
        <v>0</v>
      </c>
    </row>
    <row r="34" spans="3:49" x14ac:dyDescent="0.3">
      <c r="C34" s="168">
        <v>48</v>
      </c>
      <c r="D34" s="168">
        <v>4</v>
      </c>
      <c r="E34" s="168">
        <v>6</v>
      </c>
      <c r="F34" s="168">
        <v>2218290</v>
      </c>
      <c r="G34" s="168">
        <v>0</v>
      </c>
      <c r="H34" s="168">
        <v>0</v>
      </c>
      <c r="I34" s="168">
        <v>29205</v>
      </c>
      <c r="J34" s="168">
        <v>0</v>
      </c>
      <c r="K34" s="168">
        <v>0</v>
      </c>
      <c r="L34" s="168">
        <v>0</v>
      </c>
      <c r="M34" s="168">
        <v>0</v>
      </c>
      <c r="N34" s="168">
        <v>0</v>
      </c>
      <c r="O34" s="168">
        <v>998795</v>
      </c>
      <c r="P34" s="168">
        <v>0</v>
      </c>
      <c r="Q34" s="168">
        <v>0</v>
      </c>
      <c r="R34" s="168">
        <v>0</v>
      </c>
      <c r="S34" s="168">
        <v>0</v>
      </c>
      <c r="T34" s="168">
        <v>0</v>
      </c>
      <c r="U34" s="168">
        <v>0</v>
      </c>
      <c r="V34" s="168">
        <v>0</v>
      </c>
      <c r="W34" s="168">
        <v>0</v>
      </c>
      <c r="X34" s="168">
        <v>0</v>
      </c>
      <c r="Y34" s="168">
        <v>0</v>
      </c>
      <c r="Z34" s="168">
        <v>0</v>
      </c>
      <c r="AA34" s="168">
        <v>0</v>
      </c>
      <c r="AB34" s="168">
        <v>739553</v>
      </c>
      <c r="AC34" s="168">
        <v>0</v>
      </c>
      <c r="AD34" s="168">
        <v>0</v>
      </c>
      <c r="AE34" s="168">
        <v>0</v>
      </c>
      <c r="AF34" s="168">
        <v>0</v>
      </c>
      <c r="AG34" s="168">
        <v>0</v>
      </c>
      <c r="AH34" s="168">
        <v>0</v>
      </c>
      <c r="AI34" s="168">
        <v>0</v>
      </c>
      <c r="AJ34" s="168">
        <v>0</v>
      </c>
      <c r="AK34" s="168">
        <v>0</v>
      </c>
      <c r="AL34" s="168">
        <v>0</v>
      </c>
      <c r="AM34" s="168">
        <v>0</v>
      </c>
      <c r="AN34" s="168">
        <v>0</v>
      </c>
      <c r="AO34" s="168">
        <v>0</v>
      </c>
      <c r="AP34" s="168">
        <v>0</v>
      </c>
      <c r="AQ34" s="168">
        <v>0</v>
      </c>
      <c r="AR34" s="168">
        <v>0</v>
      </c>
      <c r="AS34" s="168">
        <v>0</v>
      </c>
      <c r="AT34" s="168">
        <v>450737</v>
      </c>
      <c r="AU34" s="168">
        <v>0</v>
      </c>
      <c r="AV34" s="168">
        <v>0</v>
      </c>
      <c r="AW34" s="168">
        <v>0</v>
      </c>
    </row>
    <row r="35" spans="3:49" x14ac:dyDescent="0.3">
      <c r="C35" s="168">
        <v>48</v>
      </c>
      <c r="D35" s="168">
        <v>4</v>
      </c>
      <c r="E35" s="168">
        <v>9</v>
      </c>
      <c r="F35" s="168">
        <v>11640</v>
      </c>
      <c r="G35" s="168">
        <v>0</v>
      </c>
      <c r="H35" s="168">
        <v>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11640</v>
      </c>
      <c r="P35" s="168">
        <v>0</v>
      </c>
      <c r="Q35" s="168">
        <v>0</v>
      </c>
      <c r="R35" s="168">
        <v>0</v>
      </c>
      <c r="S35" s="168">
        <v>0</v>
      </c>
      <c r="T35" s="168">
        <v>0</v>
      </c>
      <c r="U35" s="168">
        <v>0</v>
      </c>
      <c r="V35" s="168">
        <v>0</v>
      </c>
      <c r="W35" s="168">
        <v>0</v>
      </c>
      <c r="X35" s="168">
        <v>0</v>
      </c>
      <c r="Y35" s="168">
        <v>0</v>
      </c>
      <c r="Z35" s="168">
        <v>0</v>
      </c>
      <c r="AA35" s="168">
        <v>0</v>
      </c>
      <c r="AB35" s="168">
        <v>0</v>
      </c>
      <c r="AC35" s="168">
        <v>0</v>
      </c>
      <c r="AD35" s="168">
        <v>0</v>
      </c>
      <c r="AE35" s="168">
        <v>0</v>
      </c>
      <c r="AF35" s="168">
        <v>0</v>
      </c>
      <c r="AG35" s="168">
        <v>0</v>
      </c>
      <c r="AH35" s="168">
        <v>0</v>
      </c>
      <c r="AI35" s="168">
        <v>0</v>
      </c>
      <c r="AJ35" s="168">
        <v>0</v>
      </c>
      <c r="AK35" s="168">
        <v>0</v>
      </c>
      <c r="AL35" s="168">
        <v>0</v>
      </c>
      <c r="AM35" s="168">
        <v>0</v>
      </c>
      <c r="AN35" s="168">
        <v>0</v>
      </c>
      <c r="AO35" s="168">
        <v>0</v>
      </c>
      <c r="AP35" s="168">
        <v>0</v>
      </c>
      <c r="AQ35" s="168">
        <v>0</v>
      </c>
      <c r="AR35" s="168">
        <v>0</v>
      </c>
      <c r="AS35" s="168">
        <v>0</v>
      </c>
      <c r="AT35" s="168">
        <v>0</v>
      </c>
      <c r="AU35" s="168">
        <v>0</v>
      </c>
      <c r="AV35" s="168">
        <v>0</v>
      </c>
      <c r="AW35" s="168">
        <v>0</v>
      </c>
    </row>
    <row r="36" spans="3:49" x14ac:dyDescent="0.3">
      <c r="C36" s="168">
        <v>48</v>
      </c>
      <c r="D36" s="168">
        <v>4</v>
      </c>
      <c r="E36" s="168">
        <v>10</v>
      </c>
      <c r="F36" s="168">
        <v>18100</v>
      </c>
      <c r="G36" s="168">
        <v>18100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168">
        <v>0</v>
      </c>
      <c r="O36" s="168">
        <v>0</v>
      </c>
      <c r="P36" s="168">
        <v>0</v>
      </c>
      <c r="Q36" s="168">
        <v>0</v>
      </c>
      <c r="R36" s="168">
        <v>0</v>
      </c>
      <c r="S36" s="168">
        <v>0</v>
      </c>
      <c r="T36" s="168">
        <v>0</v>
      </c>
      <c r="U36" s="168">
        <v>0</v>
      </c>
      <c r="V36" s="168">
        <v>0</v>
      </c>
      <c r="W36" s="168">
        <v>0</v>
      </c>
      <c r="X36" s="168">
        <v>0</v>
      </c>
      <c r="Y36" s="168">
        <v>0</v>
      </c>
      <c r="Z36" s="168">
        <v>0</v>
      </c>
      <c r="AA36" s="168">
        <v>0</v>
      </c>
      <c r="AB36" s="168">
        <v>0</v>
      </c>
      <c r="AC36" s="168">
        <v>0</v>
      </c>
      <c r="AD36" s="168">
        <v>0</v>
      </c>
      <c r="AE36" s="168">
        <v>0</v>
      </c>
      <c r="AF36" s="168">
        <v>0</v>
      </c>
      <c r="AG36" s="168">
        <v>0</v>
      </c>
      <c r="AH36" s="168">
        <v>0</v>
      </c>
      <c r="AI36" s="168">
        <v>0</v>
      </c>
      <c r="AJ36" s="168">
        <v>0</v>
      </c>
      <c r="AK36" s="168">
        <v>0</v>
      </c>
      <c r="AL36" s="168">
        <v>0</v>
      </c>
      <c r="AM36" s="168">
        <v>0</v>
      </c>
      <c r="AN36" s="168">
        <v>0</v>
      </c>
      <c r="AO36" s="168">
        <v>0</v>
      </c>
      <c r="AP36" s="168">
        <v>0</v>
      </c>
      <c r="AQ36" s="168">
        <v>0</v>
      </c>
      <c r="AR36" s="168">
        <v>0</v>
      </c>
      <c r="AS36" s="168">
        <v>0</v>
      </c>
      <c r="AT36" s="168">
        <v>0</v>
      </c>
      <c r="AU36" s="168">
        <v>0</v>
      </c>
      <c r="AV36" s="168">
        <v>0</v>
      </c>
      <c r="AW36" s="168">
        <v>0</v>
      </c>
    </row>
    <row r="37" spans="3:49" x14ac:dyDescent="0.3">
      <c r="C37" s="168">
        <v>48</v>
      </c>
      <c r="D37" s="168">
        <v>4</v>
      </c>
      <c r="E37" s="168">
        <v>11</v>
      </c>
      <c r="F37" s="168">
        <v>6673.1771810535893</v>
      </c>
      <c r="G37" s="168">
        <v>5423.1771810535893</v>
      </c>
      <c r="H37" s="168">
        <v>1250</v>
      </c>
      <c r="I37" s="168">
        <v>0</v>
      </c>
      <c r="J37" s="168">
        <v>0</v>
      </c>
      <c r="K37" s="168">
        <v>0</v>
      </c>
      <c r="L37" s="168">
        <v>0</v>
      </c>
      <c r="M37" s="168">
        <v>0</v>
      </c>
      <c r="N37" s="168">
        <v>0</v>
      </c>
      <c r="O37" s="168">
        <v>0</v>
      </c>
      <c r="P37" s="168">
        <v>0</v>
      </c>
      <c r="Q37" s="168">
        <v>0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0</v>
      </c>
      <c r="AH37" s="168">
        <v>0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</v>
      </c>
      <c r="AP37" s="168">
        <v>0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</row>
    <row r="38" spans="3:49" x14ac:dyDescent="0.3">
      <c r="C38" s="168">
        <v>48</v>
      </c>
      <c r="D38" s="168">
        <v>5</v>
      </c>
      <c r="E38" s="168">
        <v>1</v>
      </c>
      <c r="F38" s="168">
        <v>74.37</v>
      </c>
      <c r="G38" s="168">
        <v>0</v>
      </c>
      <c r="H38" s="168">
        <v>0</v>
      </c>
      <c r="I38" s="168">
        <v>1</v>
      </c>
      <c r="J38" s="168">
        <v>0</v>
      </c>
      <c r="K38" s="168">
        <v>0</v>
      </c>
      <c r="L38" s="168">
        <v>0</v>
      </c>
      <c r="M38" s="168">
        <v>0</v>
      </c>
      <c r="N38" s="168">
        <v>0</v>
      </c>
      <c r="O38" s="168">
        <v>22.369999999999997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8">
        <v>0</v>
      </c>
      <c r="V38" s="168">
        <v>0</v>
      </c>
      <c r="W38" s="168">
        <v>0</v>
      </c>
      <c r="X38" s="168">
        <v>0</v>
      </c>
      <c r="Y38" s="168">
        <v>0</v>
      </c>
      <c r="Z38" s="168">
        <v>0</v>
      </c>
      <c r="AA38" s="168">
        <v>0</v>
      </c>
      <c r="AB38" s="168">
        <v>25</v>
      </c>
      <c r="AC38" s="168">
        <v>0</v>
      </c>
      <c r="AD38" s="168">
        <v>0</v>
      </c>
      <c r="AE38" s="168">
        <v>0</v>
      </c>
      <c r="AF38" s="168">
        <v>0</v>
      </c>
      <c r="AG38" s="168">
        <v>0</v>
      </c>
      <c r="AH38" s="168">
        <v>0</v>
      </c>
      <c r="AI38" s="168">
        <v>0</v>
      </c>
      <c r="AJ38" s="168">
        <v>0</v>
      </c>
      <c r="AK38" s="168">
        <v>0</v>
      </c>
      <c r="AL38" s="168">
        <v>0</v>
      </c>
      <c r="AM38" s="168">
        <v>0</v>
      </c>
      <c r="AN38" s="168">
        <v>0</v>
      </c>
      <c r="AO38" s="168">
        <v>0</v>
      </c>
      <c r="AP38" s="168">
        <v>0</v>
      </c>
      <c r="AQ38" s="168">
        <v>0</v>
      </c>
      <c r="AR38" s="168">
        <v>0</v>
      </c>
      <c r="AS38" s="168">
        <v>0</v>
      </c>
      <c r="AT38" s="168">
        <v>26</v>
      </c>
      <c r="AU38" s="168">
        <v>0</v>
      </c>
      <c r="AV38" s="168">
        <v>0</v>
      </c>
      <c r="AW38" s="168">
        <v>0</v>
      </c>
    </row>
    <row r="39" spans="3:49" x14ac:dyDescent="0.3">
      <c r="C39" s="168">
        <v>48</v>
      </c>
      <c r="D39" s="168">
        <v>5</v>
      </c>
      <c r="E39" s="168">
        <v>2</v>
      </c>
      <c r="F39" s="168">
        <v>11746.6</v>
      </c>
      <c r="G39" s="168">
        <v>0</v>
      </c>
      <c r="H39" s="168">
        <v>0</v>
      </c>
      <c r="I39" s="168">
        <v>176</v>
      </c>
      <c r="J39" s="168">
        <v>0</v>
      </c>
      <c r="K39" s="168">
        <v>0</v>
      </c>
      <c r="L39" s="168">
        <v>0</v>
      </c>
      <c r="M39" s="168">
        <v>0</v>
      </c>
      <c r="N39" s="168">
        <v>0</v>
      </c>
      <c r="O39" s="168">
        <v>3634.6</v>
      </c>
      <c r="P39" s="168">
        <v>0</v>
      </c>
      <c r="Q39" s="168">
        <v>0</v>
      </c>
      <c r="R39" s="168">
        <v>0</v>
      </c>
      <c r="S39" s="168">
        <v>0</v>
      </c>
      <c r="T39" s="168">
        <v>0</v>
      </c>
      <c r="U39" s="168">
        <v>0</v>
      </c>
      <c r="V39" s="168">
        <v>0</v>
      </c>
      <c r="W39" s="168">
        <v>0</v>
      </c>
      <c r="X39" s="168">
        <v>0</v>
      </c>
      <c r="Y39" s="168">
        <v>0</v>
      </c>
      <c r="Z39" s="168">
        <v>0</v>
      </c>
      <c r="AA39" s="168">
        <v>0</v>
      </c>
      <c r="AB39" s="168">
        <v>4176</v>
      </c>
      <c r="AC39" s="168">
        <v>0</v>
      </c>
      <c r="AD39" s="168">
        <v>0</v>
      </c>
      <c r="AE39" s="168">
        <v>0</v>
      </c>
      <c r="AF39" s="168">
        <v>0</v>
      </c>
      <c r="AG39" s="168">
        <v>0</v>
      </c>
      <c r="AH39" s="168">
        <v>0</v>
      </c>
      <c r="AI39" s="168">
        <v>0</v>
      </c>
      <c r="AJ39" s="168">
        <v>0</v>
      </c>
      <c r="AK39" s="168">
        <v>0</v>
      </c>
      <c r="AL39" s="168">
        <v>0</v>
      </c>
      <c r="AM39" s="168">
        <v>0</v>
      </c>
      <c r="AN39" s="168">
        <v>0</v>
      </c>
      <c r="AO39" s="168">
        <v>0</v>
      </c>
      <c r="AP39" s="168">
        <v>0</v>
      </c>
      <c r="AQ39" s="168">
        <v>0</v>
      </c>
      <c r="AR39" s="168">
        <v>0</v>
      </c>
      <c r="AS39" s="168">
        <v>0</v>
      </c>
      <c r="AT39" s="168">
        <v>3760</v>
      </c>
      <c r="AU39" s="168">
        <v>0</v>
      </c>
      <c r="AV39" s="168">
        <v>0</v>
      </c>
      <c r="AW39" s="168">
        <v>0</v>
      </c>
    </row>
    <row r="40" spans="3:49" x14ac:dyDescent="0.3">
      <c r="C40" s="168">
        <v>48</v>
      </c>
      <c r="D40" s="168">
        <v>5</v>
      </c>
      <c r="E40" s="168">
        <v>3</v>
      </c>
      <c r="F40" s="168">
        <v>4</v>
      </c>
      <c r="G40" s="168">
        <v>0</v>
      </c>
      <c r="H40" s="168">
        <v>0</v>
      </c>
      <c r="I40" s="168">
        <v>0</v>
      </c>
      <c r="J40" s="168">
        <v>0</v>
      </c>
      <c r="K40" s="168">
        <v>0</v>
      </c>
      <c r="L40" s="168">
        <v>0</v>
      </c>
      <c r="M40" s="168">
        <v>0</v>
      </c>
      <c r="N40" s="168">
        <v>0</v>
      </c>
      <c r="O40" s="168">
        <v>4</v>
      </c>
      <c r="P40" s="168">
        <v>0</v>
      </c>
      <c r="Q40" s="168">
        <v>0</v>
      </c>
      <c r="R40" s="168">
        <v>0</v>
      </c>
      <c r="S40" s="168">
        <v>0</v>
      </c>
      <c r="T40" s="168">
        <v>0</v>
      </c>
      <c r="U40" s="168">
        <v>0</v>
      </c>
      <c r="V40" s="168">
        <v>0</v>
      </c>
      <c r="W40" s="168">
        <v>0</v>
      </c>
      <c r="X40" s="168">
        <v>0</v>
      </c>
      <c r="Y40" s="168">
        <v>0</v>
      </c>
      <c r="Z40" s="168">
        <v>0</v>
      </c>
      <c r="AA40" s="168">
        <v>0</v>
      </c>
      <c r="AB40" s="168">
        <v>0</v>
      </c>
      <c r="AC40" s="168">
        <v>0</v>
      </c>
      <c r="AD40" s="168">
        <v>0</v>
      </c>
      <c r="AE40" s="168">
        <v>0</v>
      </c>
      <c r="AF40" s="168">
        <v>0</v>
      </c>
      <c r="AG40" s="168">
        <v>0</v>
      </c>
      <c r="AH40" s="168">
        <v>0</v>
      </c>
      <c r="AI40" s="168">
        <v>0</v>
      </c>
      <c r="AJ40" s="168">
        <v>0</v>
      </c>
      <c r="AK40" s="168">
        <v>0</v>
      </c>
      <c r="AL40" s="168">
        <v>0</v>
      </c>
      <c r="AM40" s="168">
        <v>0</v>
      </c>
      <c r="AN40" s="168">
        <v>0</v>
      </c>
      <c r="AO40" s="168">
        <v>0</v>
      </c>
      <c r="AP40" s="168">
        <v>0</v>
      </c>
      <c r="AQ40" s="168">
        <v>0</v>
      </c>
      <c r="AR40" s="168">
        <v>0</v>
      </c>
      <c r="AS40" s="168">
        <v>0</v>
      </c>
      <c r="AT40" s="168">
        <v>0</v>
      </c>
      <c r="AU40" s="168">
        <v>0</v>
      </c>
      <c r="AV40" s="168">
        <v>0</v>
      </c>
      <c r="AW40" s="168">
        <v>0</v>
      </c>
    </row>
    <row r="41" spans="3:49" x14ac:dyDescent="0.3">
      <c r="C41" s="168">
        <v>48</v>
      </c>
      <c r="D41" s="168">
        <v>5</v>
      </c>
      <c r="E41" s="168">
        <v>4</v>
      </c>
      <c r="F41" s="168">
        <v>79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168">
        <v>0</v>
      </c>
      <c r="O41" s="168">
        <v>31.5</v>
      </c>
      <c r="P41" s="168">
        <v>0</v>
      </c>
      <c r="Q41" s="168">
        <v>0</v>
      </c>
      <c r="R41" s="168">
        <v>0</v>
      </c>
      <c r="S41" s="168">
        <v>0</v>
      </c>
      <c r="T41" s="168">
        <v>0</v>
      </c>
      <c r="U41" s="168">
        <v>0</v>
      </c>
      <c r="V41" s="168">
        <v>0</v>
      </c>
      <c r="W41" s="168">
        <v>0</v>
      </c>
      <c r="X41" s="168">
        <v>0</v>
      </c>
      <c r="Y41" s="168">
        <v>0</v>
      </c>
      <c r="Z41" s="168">
        <v>0</v>
      </c>
      <c r="AA41" s="168">
        <v>0</v>
      </c>
      <c r="AB41" s="168">
        <v>47.5</v>
      </c>
      <c r="AC41" s="168">
        <v>0</v>
      </c>
      <c r="AD41" s="168">
        <v>0</v>
      </c>
      <c r="AE41" s="168">
        <v>0</v>
      </c>
      <c r="AF41" s="168">
        <v>0</v>
      </c>
      <c r="AG41" s="168">
        <v>0</v>
      </c>
      <c r="AH41" s="168">
        <v>0</v>
      </c>
      <c r="AI41" s="168">
        <v>0</v>
      </c>
      <c r="AJ41" s="168">
        <v>0</v>
      </c>
      <c r="AK41" s="168">
        <v>0</v>
      </c>
      <c r="AL41" s="168">
        <v>0</v>
      </c>
      <c r="AM41" s="168">
        <v>0</v>
      </c>
      <c r="AN41" s="168">
        <v>0</v>
      </c>
      <c r="AO41" s="168">
        <v>0</v>
      </c>
      <c r="AP41" s="168">
        <v>0</v>
      </c>
      <c r="AQ41" s="168">
        <v>0</v>
      </c>
      <c r="AR41" s="168">
        <v>0</v>
      </c>
      <c r="AS41" s="168">
        <v>0</v>
      </c>
      <c r="AT41" s="168">
        <v>0</v>
      </c>
      <c r="AU41" s="168">
        <v>0</v>
      </c>
      <c r="AV41" s="168">
        <v>0</v>
      </c>
      <c r="AW41" s="168">
        <v>0</v>
      </c>
    </row>
    <row r="42" spans="3:49" x14ac:dyDescent="0.3">
      <c r="C42" s="168">
        <v>48</v>
      </c>
      <c r="D42" s="168">
        <v>5</v>
      </c>
      <c r="E42" s="168">
        <v>5</v>
      </c>
      <c r="F42" s="168">
        <v>53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8">
        <v>0</v>
      </c>
      <c r="N42" s="168">
        <v>0</v>
      </c>
      <c r="O42" s="168">
        <v>0</v>
      </c>
      <c r="P42" s="168">
        <v>0</v>
      </c>
      <c r="Q42" s="168">
        <v>0</v>
      </c>
      <c r="R42" s="168">
        <v>0</v>
      </c>
      <c r="S42" s="168">
        <v>0</v>
      </c>
      <c r="T42" s="168">
        <v>0</v>
      </c>
      <c r="U42" s="168">
        <v>0</v>
      </c>
      <c r="V42" s="168">
        <v>0</v>
      </c>
      <c r="W42" s="168">
        <v>0</v>
      </c>
      <c r="X42" s="168">
        <v>0</v>
      </c>
      <c r="Y42" s="168">
        <v>0</v>
      </c>
      <c r="Z42" s="168">
        <v>0</v>
      </c>
      <c r="AA42" s="168">
        <v>0</v>
      </c>
      <c r="AB42" s="168">
        <v>53</v>
      </c>
      <c r="AC42" s="168">
        <v>0</v>
      </c>
      <c r="AD42" s="168">
        <v>0</v>
      </c>
      <c r="AE42" s="168">
        <v>0</v>
      </c>
      <c r="AF42" s="168">
        <v>0</v>
      </c>
      <c r="AG42" s="168">
        <v>0</v>
      </c>
      <c r="AH42" s="168">
        <v>0</v>
      </c>
      <c r="AI42" s="168">
        <v>0</v>
      </c>
      <c r="AJ42" s="168">
        <v>0</v>
      </c>
      <c r="AK42" s="168">
        <v>0</v>
      </c>
      <c r="AL42" s="168">
        <v>0</v>
      </c>
      <c r="AM42" s="168">
        <v>0</v>
      </c>
      <c r="AN42" s="168">
        <v>0</v>
      </c>
      <c r="AO42" s="168">
        <v>0</v>
      </c>
      <c r="AP42" s="168">
        <v>0</v>
      </c>
      <c r="AQ42" s="168">
        <v>0</v>
      </c>
      <c r="AR42" s="168">
        <v>0</v>
      </c>
      <c r="AS42" s="168">
        <v>0</v>
      </c>
      <c r="AT42" s="168">
        <v>0</v>
      </c>
      <c r="AU42" s="168">
        <v>0</v>
      </c>
      <c r="AV42" s="168">
        <v>0</v>
      </c>
      <c r="AW42" s="168">
        <v>0</v>
      </c>
    </row>
    <row r="43" spans="3:49" x14ac:dyDescent="0.3">
      <c r="C43" s="168">
        <v>48</v>
      </c>
      <c r="D43" s="168">
        <v>5</v>
      </c>
      <c r="E43" s="168">
        <v>6</v>
      </c>
      <c r="F43" s="168">
        <v>2188785</v>
      </c>
      <c r="G43" s="168">
        <v>0</v>
      </c>
      <c r="H43" s="168">
        <v>0</v>
      </c>
      <c r="I43" s="168">
        <v>29358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976292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  <c r="V43" s="168">
        <v>0</v>
      </c>
      <c r="W43" s="168">
        <v>0</v>
      </c>
      <c r="X43" s="168">
        <v>0</v>
      </c>
      <c r="Y43" s="168">
        <v>0</v>
      </c>
      <c r="Z43" s="168">
        <v>0</v>
      </c>
      <c r="AA43" s="168">
        <v>0</v>
      </c>
      <c r="AB43" s="168">
        <v>735202</v>
      </c>
      <c r="AC43" s="168">
        <v>0</v>
      </c>
      <c r="AD43" s="168">
        <v>0</v>
      </c>
      <c r="AE43" s="168">
        <v>0</v>
      </c>
      <c r="AF43" s="168">
        <v>0</v>
      </c>
      <c r="AG43" s="168">
        <v>0</v>
      </c>
      <c r="AH43" s="168">
        <v>0</v>
      </c>
      <c r="AI43" s="168">
        <v>0</v>
      </c>
      <c r="AJ43" s="168">
        <v>0</v>
      </c>
      <c r="AK43" s="168">
        <v>0</v>
      </c>
      <c r="AL43" s="168">
        <v>0</v>
      </c>
      <c r="AM43" s="168">
        <v>0</v>
      </c>
      <c r="AN43" s="168">
        <v>0</v>
      </c>
      <c r="AO43" s="168">
        <v>0</v>
      </c>
      <c r="AP43" s="168">
        <v>0</v>
      </c>
      <c r="AQ43" s="168">
        <v>0</v>
      </c>
      <c r="AR43" s="168">
        <v>0</v>
      </c>
      <c r="AS43" s="168">
        <v>0</v>
      </c>
      <c r="AT43" s="168">
        <v>447933</v>
      </c>
      <c r="AU43" s="168">
        <v>0</v>
      </c>
      <c r="AV43" s="168">
        <v>0</v>
      </c>
      <c r="AW43" s="168">
        <v>0</v>
      </c>
    </row>
    <row r="44" spans="3:49" x14ac:dyDescent="0.3">
      <c r="C44" s="168">
        <v>48</v>
      </c>
      <c r="D44" s="168">
        <v>5</v>
      </c>
      <c r="E44" s="168">
        <v>7</v>
      </c>
      <c r="F44" s="168">
        <v>76671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68">
        <v>76671</v>
      </c>
      <c r="P44" s="168">
        <v>0</v>
      </c>
      <c r="Q44" s="168">
        <v>0</v>
      </c>
      <c r="R44" s="168">
        <v>0</v>
      </c>
      <c r="S44" s="168">
        <v>0</v>
      </c>
      <c r="T44" s="168">
        <v>0</v>
      </c>
      <c r="U44" s="168">
        <v>0</v>
      </c>
      <c r="V44" s="168">
        <v>0</v>
      </c>
      <c r="W44" s="168">
        <v>0</v>
      </c>
      <c r="X44" s="168">
        <v>0</v>
      </c>
      <c r="Y44" s="168">
        <v>0</v>
      </c>
      <c r="Z44" s="168">
        <v>0</v>
      </c>
      <c r="AA44" s="168">
        <v>0</v>
      </c>
      <c r="AB44" s="168">
        <v>0</v>
      </c>
      <c r="AC44" s="168">
        <v>0</v>
      </c>
      <c r="AD44" s="168">
        <v>0</v>
      </c>
      <c r="AE44" s="168">
        <v>0</v>
      </c>
      <c r="AF44" s="168">
        <v>0</v>
      </c>
      <c r="AG44" s="168">
        <v>0</v>
      </c>
      <c r="AH44" s="168">
        <v>0</v>
      </c>
      <c r="AI44" s="168">
        <v>0</v>
      </c>
      <c r="AJ44" s="168">
        <v>0</v>
      </c>
      <c r="AK44" s="168">
        <v>0</v>
      </c>
      <c r="AL44" s="168">
        <v>0</v>
      </c>
      <c r="AM44" s="168">
        <v>0</v>
      </c>
      <c r="AN44" s="168">
        <v>0</v>
      </c>
      <c r="AO44" s="168">
        <v>0</v>
      </c>
      <c r="AP44" s="168">
        <v>0</v>
      </c>
      <c r="AQ44" s="168">
        <v>0</v>
      </c>
      <c r="AR44" s="168">
        <v>0</v>
      </c>
      <c r="AS44" s="168">
        <v>0</v>
      </c>
      <c r="AT44" s="168">
        <v>0</v>
      </c>
      <c r="AU44" s="168">
        <v>0</v>
      </c>
      <c r="AV44" s="168">
        <v>0</v>
      </c>
      <c r="AW44" s="168">
        <v>0</v>
      </c>
    </row>
    <row r="45" spans="3:49" x14ac:dyDescent="0.3">
      <c r="C45" s="168">
        <v>48</v>
      </c>
      <c r="D45" s="168">
        <v>5</v>
      </c>
      <c r="E45" s="168">
        <v>9</v>
      </c>
      <c r="F45" s="168">
        <v>108195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8">
        <v>0</v>
      </c>
      <c r="M45" s="168">
        <v>0</v>
      </c>
      <c r="N45" s="168">
        <v>0</v>
      </c>
      <c r="O45" s="168">
        <v>76671</v>
      </c>
      <c r="P45" s="168">
        <v>0</v>
      </c>
      <c r="Q45" s="168">
        <v>0</v>
      </c>
      <c r="R45" s="168">
        <v>0</v>
      </c>
      <c r="S45" s="168">
        <v>0</v>
      </c>
      <c r="T45" s="168">
        <v>0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>
        <v>12044</v>
      </c>
      <c r="AC45" s="168">
        <v>0</v>
      </c>
      <c r="AD45" s="168">
        <v>0</v>
      </c>
      <c r="AE45" s="168">
        <v>0</v>
      </c>
      <c r="AF45" s="168">
        <v>0</v>
      </c>
      <c r="AG45" s="168">
        <v>0</v>
      </c>
      <c r="AH45" s="168">
        <v>0</v>
      </c>
      <c r="AI45" s="168">
        <v>0</v>
      </c>
      <c r="AJ45" s="168">
        <v>0</v>
      </c>
      <c r="AK45" s="168">
        <v>0</v>
      </c>
      <c r="AL45" s="168">
        <v>0</v>
      </c>
      <c r="AM45" s="168">
        <v>0</v>
      </c>
      <c r="AN45" s="168">
        <v>0</v>
      </c>
      <c r="AO45" s="168">
        <v>0</v>
      </c>
      <c r="AP45" s="168">
        <v>0</v>
      </c>
      <c r="AQ45" s="168">
        <v>0</v>
      </c>
      <c r="AR45" s="168">
        <v>0</v>
      </c>
      <c r="AS45" s="168">
        <v>0</v>
      </c>
      <c r="AT45" s="168">
        <v>19480</v>
      </c>
      <c r="AU45" s="168">
        <v>0</v>
      </c>
      <c r="AV45" s="168">
        <v>0</v>
      </c>
      <c r="AW45" s="168">
        <v>0</v>
      </c>
    </row>
    <row r="46" spans="3:49" x14ac:dyDescent="0.3">
      <c r="C46" s="168">
        <v>48</v>
      </c>
      <c r="D46" s="168">
        <v>5</v>
      </c>
      <c r="E46" s="168">
        <v>10</v>
      </c>
      <c r="F46" s="168">
        <v>7455</v>
      </c>
      <c r="G46" s="168">
        <v>5755</v>
      </c>
      <c r="H46" s="168">
        <v>1700</v>
      </c>
      <c r="I46" s="168">
        <v>0</v>
      </c>
      <c r="J46" s="168">
        <v>0</v>
      </c>
      <c r="K46" s="168">
        <v>0</v>
      </c>
      <c r="L46" s="168">
        <v>0</v>
      </c>
      <c r="M46" s="168">
        <v>0</v>
      </c>
      <c r="N46" s="168">
        <v>0</v>
      </c>
      <c r="O46" s="168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68">
        <v>0</v>
      </c>
      <c r="AD46" s="168">
        <v>0</v>
      </c>
      <c r="AE46" s="168">
        <v>0</v>
      </c>
      <c r="AF46" s="168">
        <v>0</v>
      </c>
      <c r="AG46" s="168">
        <v>0</v>
      </c>
      <c r="AH46" s="168">
        <v>0</v>
      </c>
      <c r="AI46" s="168">
        <v>0</v>
      </c>
      <c r="AJ46" s="168">
        <v>0</v>
      </c>
      <c r="AK46" s="168">
        <v>0</v>
      </c>
      <c r="AL46" s="168">
        <v>0</v>
      </c>
      <c r="AM46" s="168">
        <v>0</v>
      </c>
      <c r="AN46" s="168">
        <v>0</v>
      </c>
      <c r="AO46" s="168">
        <v>0</v>
      </c>
      <c r="AP46" s="168">
        <v>0</v>
      </c>
      <c r="AQ46" s="168">
        <v>0</v>
      </c>
      <c r="AR46" s="168">
        <v>0</v>
      </c>
      <c r="AS46" s="168">
        <v>0</v>
      </c>
      <c r="AT46" s="168">
        <v>0</v>
      </c>
      <c r="AU46" s="168">
        <v>0</v>
      </c>
      <c r="AV46" s="168">
        <v>0</v>
      </c>
      <c r="AW46" s="168">
        <v>0</v>
      </c>
    </row>
    <row r="47" spans="3:49" x14ac:dyDescent="0.3">
      <c r="C47" s="168">
        <v>48</v>
      </c>
      <c r="D47" s="168">
        <v>5</v>
      </c>
      <c r="E47" s="168">
        <v>11</v>
      </c>
      <c r="F47" s="168">
        <v>6673.1771810535893</v>
      </c>
      <c r="G47" s="168">
        <v>5423.1771810535893</v>
      </c>
      <c r="H47" s="168">
        <v>1250</v>
      </c>
      <c r="I47" s="168">
        <v>0</v>
      </c>
      <c r="J47" s="168">
        <v>0</v>
      </c>
      <c r="K47" s="168">
        <v>0</v>
      </c>
      <c r="L47" s="168">
        <v>0</v>
      </c>
      <c r="M47" s="168">
        <v>0</v>
      </c>
      <c r="N47" s="168">
        <v>0</v>
      </c>
      <c r="O47" s="168">
        <v>0</v>
      </c>
      <c r="P47" s="168">
        <v>0</v>
      </c>
      <c r="Q47" s="168">
        <v>0</v>
      </c>
      <c r="R47" s="168">
        <v>0</v>
      </c>
      <c r="S47" s="168"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68">
        <v>0</v>
      </c>
      <c r="AD47" s="168">
        <v>0</v>
      </c>
      <c r="AE47" s="168">
        <v>0</v>
      </c>
      <c r="AF47" s="168">
        <v>0</v>
      </c>
      <c r="AG47" s="168">
        <v>0</v>
      </c>
      <c r="AH47" s="168">
        <v>0</v>
      </c>
      <c r="AI47" s="168">
        <v>0</v>
      </c>
      <c r="AJ47" s="168">
        <v>0</v>
      </c>
      <c r="AK47" s="168">
        <v>0</v>
      </c>
      <c r="AL47" s="168">
        <v>0</v>
      </c>
      <c r="AM47" s="168">
        <v>0</v>
      </c>
      <c r="AN47" s="168">
        <v>0</v>
      </c>
      <c r="AO47" s="168">
        <v>0</v>
      </c>
      <c r="AP47" s="168">
        <v>0</v>
      </c>
      <c r="AQ47" s="168">
        <v>0</v>
      </c>
      <c r="AR47" s="168">
        <v>0</v>
      </c>
      <c r="AS47" s="168">
        <v>0</v>
      </c>
      <c r="AT47" s="168">
        <v>0</v>
      </c>
      <c r="AU47" s="168">
        <v>0</v>
      </c>
      <c r="AV47" s="168">
        <v>0</v>
      </c>
      <c r="AW47" s="168">
        <v>0</v>
      </c>
    </row>
    <row r="48" spans="3:49" x14ac:dyDescent="0.3">
      <c r="C48" s="168">
        <v>48</v>
      </c>
      <c r="D48" s="168">
        <v>6</v>
      </c>
      <c r="E48" s="168">
        <v>1</v>
      </c>
      <c r="F48" s="168">
        <v>74.37</v>
      </c>
      <c r="G48" s="168">
        <v>0</v>
      </c>
      <c r="H48" s="168">
        <v>0</v>
      </c>
      <c r="I48" s="168">
        <v>1</v>
      </c>
      <c r="J48" s="168">
        <v>0</v>
      </c>
      <c r="K48" s="168">
        <v>0</v>
      </c>
      <c r="L48" s="168">
        <v>0</v>
      </c>
      <c r="M48" s="168">
        <v>0</v>
      </c>
      <c r="N48" s="168">
        <v>0</v>
      </c>
      <c r="O48" s="168">
        <v>22.369999999999997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0</v>
      </c>
      <c r="X48" s="168">
        <v>0</v>
      </c>
      <c r="Y48" s="168">
        <v>0</v>
      </c>
      <c r="Z48" s="168">
        <v>0</v>
      </c>
      <c r="AA48" s="168">
        <v>0</v>
      </c>
      <c r="AB48" s="168">
        <v>25</v>
      </c>
      <c r="AC48" s="168">
        <v>0</v>
      </c>
      <c r="AD48" s="168">
        <v>0</v>
      </c>
      <c r="AE48" s="168">
        <v>0</v>
      </c>
      <c r="AF48" s="168">
        <v>0</v>
      </c>
      <c r="AG48" s="168">
        <v>0</v>
      </c>
      <c r="AH48" s="168">
        <v>0</v>
      </c>
      <c r="AI48" s="168">
        <v>0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26</v>
      </c>
      <c r="AU48" s="168">
        <v>0</v>
      </c>
      <c r="AV48" s="168">
        <v>0</v>
      </c>
      <c r="AW48" s="168">
        <v>0</v>
      </c>
    </row>
    <row r="49" spans="3:49" x14ac:dyDescent="0.3">
      <c r="C49" s="168">
        <v>48</v>
      </c>
      <c r="D49" s="168">
        <v>6</v>
      </c>
      <c r="E49" s="168">
        <v>2</v>
      </c>
      <c r="F49" s="168">
        <v>11131.8</v>
      </c>
      <c r="G49" s="168">
        <v>0</v>
      </c>
      <c r="H49" s="168">
        <v>0</v>
      </c>
      <c r="I49" s="168">
        <v>176</v>
      </c>
      <c r="J49" s="168">
        <v>0</v>
      </c>
      <c r="K49" s="168">
        <v>0</v>
      </c>
      <c r="L49" s="168">
        <v>0</v>
      </c>
      <c r="M49" s="168">
        <v>0</v>
      </c>
      <c r="N49" s="168">
        <v>0</v>
      </c>
      <c r="O49" s="168">
        <v>3419.7999999999997</v>
      </c>
      <c r="P49" s="168">
        <v>0</v>
      </c>
      <c r="Q49" s="168">
        <v>0</v>
      </c>
      <c r="R49" s="168">
        <v>0</v>
      </c>
      <c r="S49" s="168">
        <v>0</v>
      </c>
      <c r="T49" s="168">
        <v>0</v>
      </c>
      <c r="U49" s="168">
        <v>0</v>
      </c>
      <c r="V49" s="168">
        <v>0</v>
      </c>
      <c r="W49" s="168">
        <v>0</v>
      </c>
      <c r="X49" s="168">
        <v>0</v>
      </c>
      <c r="Y49" s="168">
        <v>0</v>
      </c>
      <c r="Z49" s="168">
        <v>0</v>
      </c>
      <c r="AA49" s="168">
        <v>0</v>
      </c>
      <c r="AB49" s="168">
        <v>3872</v>
      </c>
      <c r="AC49" s="168">
        <v>0</v>
      </c>
      <c r="AD49" s="168">
        <v>0</v>
      </c>
      <c r="AE49" s="168">
        <v>0</v>
      </c>
      <c r="AF49" s="168">
        <v>0</v>
      </c>
      <c r="AG49" s="168">
        <v>0</v>
      </c>
      <c r="AH49" s="168">
        <v>0</v>
      </c>
      <c r="AI49" s="168">
        <v>0</v>
      </c>
      <c r="AJ49" s="168">
        <v>0</v>
      </c>
      <c r="AK49" s="168">
        <v>0</v>
      </c>
      <c r="AL49" s="168">
        <v>0</v>
      </c>
      <c r="AM49" s="168">
        <v>0</v>
      </c>
      <c r="AN49" s="168">
        <v>0</v>
      </c>
      <c r="AO49" s="168">
        <v>0</v>
      </c>
      <c r="AP49" s="168">
        <v>0</v>
      </c>
      <c r="AQ49" s="168">
        <v>0</v>
      </c>
      <c r="AR49" s="168">
        <v>0</v>
      </c>
      <c r="AS49" s="168">
        <v>0</v>
      </c>
      <c r="AT49" s="168">
        <v>3664</v>
      </c>
      <c r="AU49" s="168">
        <v>0</v>
      </c>
      <c r="AV49" s="168">
        <v>0</v>
      </c>
      <c r="AW49" s="168">
        <v>0</v>
      </c>
    </row>
    <row r="50" spans="3:49" x14ac:dyDescent="0.3">
      <c r="C50" s="168">
        <v>48</v>
      </c>
      <c r="D50" s="168">
        <v>6</v>
      </c>
      <c r="E50" s="168">
        <v>3</v>
      </c>
      <c r="F50" s="168">
        <v>4</v>
      </c>
      <c r="G50" s="168">
        <v>0</v>
      </c>
      <c r="H50" s="168">
        <v>0</v>
      </c>
      <c r="I50" s="168">
        <v>0</v>
      </c>
      <c r="J50" s="168">
        <v>0</v>
      </c>
      <c r="K50" s="168">
        <v>0</v>
      </c>
      <c r="L50" s="168">
        <v>0</v>
      </c>
      <c r="M50" s="168">
        <v>0</v>
      </c>
      <c r="N50" s="168">
        <v>0</v>
      </c>
      <c r="O50" s="168">
        <v>4</v>
      </c>
      <c r="P50" s="168">
        <v>0</v>
      </c>
      <c r="Q50" s="168">
        <v>0</v>
      </c>
      <c r="R50" s="168">
        <v>0</v>
      </c>
      <c r="S50" s="168">
        <v>0</v>
      </c>
      <c r="T50" s="168">
        <v>0</v>
      </c>
      <c r="U50" s="168">
        <v>0</v>
      </c>
      <c r="V50" s="168">
        <v>0</v>
      </c>
      <c r="W50" s="168">
        <v>0</v>
      </c>
      <c r="X50" s="168">
        <v>0</v>
      </c>
      <c r="Y50" s="168">
        <v>0</v>
      </c>
      <c r="Z50" s="168">
        <v>0</v>
      </c>
      <c r="AA50" s="168">
        <v>0</v>
      </c>
      <c r="AB50" s="168">
        <v>0</v>
      </c>
      <c r="AC50" s="168">
        <v>0</v>
      </c>
      <c r="AD50" s="168">
        <v>0</v>
      </c>
      <c r="AE50" s="168">
        <v>0</v>
      </c>
      <c r="AF50" s="168">
        <v>0</v>
      </c>
      <c r="AG50" s="168">
        <v>0</v>
      </c>
      <c r="AH50" s="168">
        <v>0</v>
      </c>
      <c r="AI50" s="168">
        <v>0</v>
      </c>
      <c r="AJ50" s="168">
        <v>0</v>
      </c>
      <c r="AK50" s="168">
        <v>0</v>
      </c>
      <c r="AL50" s="168">
        <v>0</v>
      </c>
      <c r="AM50" s="168">
        <v>0</v>
      </c>
      <c r="AN50" s="168">
        <v>0</v>
      </c>
      <c r="AO50" s="168">
        <v>0</v>
      </c>
      <c r="AP50" s="168">
        <v>0</v>
      </c>
      <c r="AQ50" s="168">
        <v>0</v>
      </c>
      <c r="AR50" s="168">
        <v>0</v>
      </c>
      <c r="AS50" s="168">
        <v>0</v>
      </c>
      <c r="AT50" s="168">
        <v>0</v>
      </c>
      <c r="AU50" s="168">
        <v>0</v>
      </c>
      <c r="AV50" s="168">
        <v>0</v>
      </c>
      <c r="AW50" s="168">
        <v>0</v>
      </c>
    </row>
    <row r="51" spans="3:49" x14ac:dyDescent="0.3">
      <c r="C51" s="168">
        <v>48</v>
      </c>
      <c r="D51" s="168">
        <v>6</v>
      </c>
      <c r="E51" s="168">
        <v>4</v>
      </c>
      <c r="F51" s="168">
        <v>81.5</v>
      </c>
      <c r="G51" s="168">
        <v>0</v>
      </c>
      <c r="H51" s="168">
        <v>0</v>
      </c>
      <c r="I51" s="168">
        <v>0</v>
      </c>
      <c r="J51" s="168">
        <v>0</v>
      </c>
      <c r="K51" s="168">
        <v>0</v>
      </c>
      <c r="L51" s="168">
        <v>0</v>
      </c>
      <c r="M51" s="168">
        <v>0</v>
      </c>
      <c r="N51" s="168">
        <v>0</v>
      </c>
      <c r="O51" s="168">
        <v>33.5</v>
      </c>
      <c r="P51" s="168">
        <v>0</v>
      </c>
      <c r="Q51" s="168">
        <v>0</v>
      </c>
      <c r="R51" s="168">
        <v>0</v>
      </c>
      <c r="S51" s="168">
        <v>0</v>
      </c>
      <c r="T51" s="168">
        <v>0</v>
      </c>
      <c r="U51" s="168">
        <v>0</v>
      </c>
      <c r="V51" s="168">
        <v>0</v>
      </c>
      <c r="W51" s="168">
        <v>0</v>
      </c>
      <c r="X51" s="168">
        <v>0</v>
      </c>
      <c r="Y51" s="168">
        <v>0</v>
      </c>
      <c r="Z51" s="168">
        <v>0</v>
      </c>
      <c r="AA51" s="168">
        <v>0</v>
      </c>
      <c r="AB51" s="168">
        <v>48</v>
      </c>
      <c r="AC51" s="168">
        <v>0</v>
      </c>
      <c r="AD51" s="168">
        <v>0</v>
      </c>
      <c r="AE51" s="168">
        <v>0</v>
      </c>
      <c r="AF51" s="168">
        <v>0</v>
      </c>
      <c r="AG51" s="168">
        <v>0</v>
      </c>
      <c r="AH51" s="168">
        <v>0</v>
      </c>
      <c r="AI51" s="168">
        <v>0</v>
      </c>
      <c r="AJ51" s="168">
        <v>0</v>
      </c>
      <c r="AK51" s="168">
        <v>0</v>
      </c>
      <c r="AL51" s="168">
        <v>0</v>
      </c>
      <c r="AM51" s="168">
        <v>0</v>
      </c>
      <c r="AN51" s="168">
        <v>0</v>
      </c>
      <c r="AO51" s="168">
        <v>0</v>
      </c>
      <c r="AP51" s="168">
        <v>0</v>
      </c>
      <c r="AQ51" s="168">
        <v>0</v>
      </c>
      <c r="AR51" s="168">
        <v>0</v>
      </c>
      <c r="AS51" s="168">
        <v>0</v>
      </c>
      <c r="AT51" s="168">
        <v>0</v>
      </c>
      <c r="AU51" s="168">
        <v>0</v>
      </c>
      <c r="AV51" s="168">
        <v>0</v>
      </c>
      <c r="AW51" s="168">
        <v>0</v>
      </c>
    </row>
    <row r="52" spans="3:49" x14ac:dyDescent="0.3">
      <c r="C52" s="168">
        <v>48</v>
      </c>
      <c r="D52" s="168">
        <v>6</v>
      </c>
      <c r="E52" s="168">
        <v>5</v>
      </c>
      <c r="F52" s="168">
        <v>137</v>
      </c>
      <c r="G52" s="168">
        <v>0</v>
      </c>
      <c r="H52" s="168">
        <v>0</v>
      </c>
      <c r="I52" s="168">
        <v>0</v>
      </c>
      <c r="J52" s="168">
        <v>0</v>
      </c>
      <c r="K52" s="168">
        <v>0</v>
      </c>
      <c r="L52" s="168">
        <v>0</v>
      </c>
      <c r="M52" s="168">
        <v>0</v>
      </c>
      <c r="N52" s="168">
        <v>0</v>
      </c>
      <c r="O52" s="168">
        <v>88</v>
      </c>
      <c r="P52" s="168">
        <v>0</v>
      </c>
      <c r="Q52" s="168">
        <v>0</v>
      </c>
      <c r="R52" s="168">
        <v>0</v>
      </c>
      <c r="S52" s="168">
        <v>0</v>
      </c>
      <c r="T52" s="168">
        <v>0</v>
      </c>
      <c r="U52" s="168">
        <v>0</v>
      </c>
      <c r="V52" s="168">
        <v>0</v>
      </c>
      <c r="W52" s="168">
        <v>0</v>
      </c>
      <c r="X52" s="168">
        <v>0</v>
      </c>
      <c r="Y52" s="168">
        <v>0</v>
      </c>
      <c r="Z52" s="168">
        <v>0</v>
      </c>
      <c r="AA52" s="168">
        <v>0</v>
      </c>
      <c r="AB52" s="168">
        <v>49</v>
      </c>
      <c r="AC52" s="168">
        <v>0</v>
      </c>
      <c r="AD52" s="168">
        <v>0</v>
      </c>
      <c r="AE52" s="168">
        <v>0</v>
      </c>
      <c r="AF52" s="168">
        <v>0</v>
      </c>
      <c r="AG52" s="168">
        <v>0</v>
      </c>
      <c r="AH52" s="168">
        <v>0</v>
      </c>
      <c r="AI52" s="168">
        <v>0</v>
      </c>
      <c r="AJ52" s="168">
        <v>0</v>
      </c>
      <c r="AK52" s="168">
        <v>0</v>
      </c>
      <c r="AL52" s="168">
        <v>0</v>
      </c>
      <c r="AM52" s="168">
        <v>0</v>
      </c>
      <c r="AN52" s="168">
        <v>0</v>
      </c>
      <c r="AO52" s="168">
        <v>0</v>
      </c>
      <c r="AP52" s="168">
        <v>0</v>
      </c>
      <c r="AQ52" s="168">
        <v>0</v>
      </c>
      <c r="AR52" s="168">
        <v>0</v>
      </c>
      <c r="AS52" s="168">
        <v>0</v>
      </c>
      <c r="AT52" s="168">
        <v>0</v>
      </c>
      <c r="AU52" s="168">
        <v>0</v>
      </c>
      <c r="AV52" s="168">
        <v>0</v>
      </c>
      <c r="AW52" s="168">
        <v>0</v>
      </c>
    </row>
    <row r="53" spans="3:49" x14ac:dyDescent="0.3">
      <c r="C53" s="168">
        <v>48</v>
      </c>
      <c r="D53" s="168">
        <v>6</v>
      </c>
      <c r="E53" s="168">
        <v>6</v>
      </c>
      <c r="F53" s="168">
        <v>2266171</v>
      </c>
      <c r="G53" s="168">
        <v>0</v>
      </c>
      <c r="H53" s="168">
        <v>0</v>
      </c>
      <c r="I53" s="168">
        <v>29205</v>
      </c>
      <c r="J53" s="168">
        <v>0</v>
      </c>
      <c r="K53" s="168">
        <v>0</v>
      </c>
      <c r="L53" s="168">
        <v>0</v>
      </c>
      <c r="M53" s="168">
        <v>0</v>
      </c>
      <c r="N53" s="168">
        <v>0</v>
      </c>
      <c r="O53" s="168">
        <v>1001433</v>
      </c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763826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471707</v>
      </c>
      <c r="AU53" s="168">
        <v>0</v>
      </c>
      <c r="AV53" s="168">
        <v>0</v>
      </c>
      <c r="AW53" s="168">
        <v>0</v>
      </c>
    </row>
    <row r="54" spans="3:49" x14ac:dyDescent="0.3">
      <c r="C54" s="168">
        <v>48</v>
      </c>
      <c r="D54" s="168">
        <v>6</v>
      </c>
      <c r="E54" s="168">
        <v>7</v>
      </c>
      <c r="F54" s="168">
        <v>3607</v>
      </c>
      <c r="G54" s="168">
        <v>0</v>
      </c>
      <c r="H54" s="168">
        <v>0</v>
      </c>
      <c r="I54" s="168">
        <v>0</v>
      </c>
      <c r="J54" s="168">
        <v>0</v>
      </c>
      <c r="K54" s="168">
        <v>0</v>
      </c>
      <c r="L54" s="168">
        <v>0</v>
      </c>
      <c r="M54" s="168">
        <v>0</v>
      </c>
      <c r="N54" s="168">
        <v>0</v>
      </c>
      <c r="O54" s="168">
        <v>3607</v>
      </c>
      <c r="P54" s="168">
        <v>0</v>
      </c>
      <c r="Q54" s="168">
        <v>0</v>
      </c>
      <c r="R54" s="168">
        <v>0</v>
      </c>
      <c r="S54" s="168">
        <v>0</v>
      </c>
      <c r="T54" s="168">
        <v>0</v>
      </c>
      <c r="U54" s="168">
        <v>0</v>
      </c>
      <c r="V54" s="168">
        <v>0</v>
      </c>
      <c r="W54" s="168">
        <v>0</v>
      </c>
      <c r="X54" s="168">
        <v>0</v>
      </c>
      <c r="Y54" s="168">
        <v>0</v>
      </c>
      <c r="Z54" s="168">
        <v>0</v>
      </c>
      <c r="AA54" s="168">
        <v>0</v>
      </c>
      <c r="AB54" s="168">
        <v>0</v>
      </c>
      <c r="AC54" s="168">
        <v>0</v>
      </c>
      <c r="AD54" s="168">
        <v>0</v>
      </c>
      <c r="AE54" s="168">
        <v>0</v>
      </c>
      <c r="AF54" s="168">
        <v>0</v>
      </c>
      <c r="AG54" s="168">
        <v>0</v>
      </c>
      <c r="AH54" s="168">
        <v>0</v>
      </c>
      <c r="AI54" s="168">
        <v>0</v>
      </c>
      <c r="AJ54" s="168">
        <v>0</v>
      </c>
      <c r="AK54" s="168">
        <v>0</v>
      </c>
      <c r="AL54" s="168">
        <v>0</v>
      </c>
      <c r="AM54" s="168">
        <v>0</v>
      </c>
      <c r="AN54" s="168">
        <v>0</v>
      </c>
      <c r="AO54" s="168">
        <v>0</v>
      </c>
      <c r="AP54" s="168">
        <v>0</v>
      </c>
      <c r="AQ54" s="168">
        <v>0</v>
      </c>
      <c r="AR54" s="168">
        <v>0</v>
      </c>
      <c r="AS54" s="168">
        <v>0</v>
      </c>
      <c r="AT54" s="168">
        <v>0</v>
      </c>
      <c r="AU54" s="168">
        <v>0</v>
      </c>
      <c r="AV54" s="168">
        <v>0</v>
      </c>
      <c r="AW54" s="168">
        <v>0</v>
      </c>
    </row>
    <row r="55" spans="3:49" x14ac:dyDescent="0.3">
      <c r="C55" s="168">
        <v>48</v>
      </c>
      <c r="D55" s="168">
        <v>6</v>
      </c>
      <c r="E55" s="168">
        <v>9</v>
      </c>
      <c r="F55" s="168">
        <v>44767</v>
      </c>
      <c r="G55" s="168">
        <v>0</v>
      </c>
      <c r="H55" s="168">
        <v>0</v>
      </c>
      <c r="I55" s="168">
        <v>0</v>
      </c>
      <c r="J55" s="168">
        <v>0</v>
      </c>
      <c r="K55" s="168">
        <v>0</v>
      </c>
      <c r="L55" s="168">
        <v>0</v>
      </c>
      <c r="M55" s="168">
        <v>0</v>
      </c>
      <c r="N55" s="168">
        <v>0</v>
      </c>
      <c r="O55" s="168">
        <v>3607</v>
      </c>
      <c r="P55" s="168">
        <v>0</v>
      </c>
      <c r="Q55" s="168">
        <v>0</v>
      </c>
      <c r="R55" s="168">
        <v>0</v>
      </c>
      <c r="S55" s="168">
        <v>0</v>
      </c>
      <c r="T55" s="168">
        <v>0</v>
      </c>
      <c r="U55" s="168">
        <v>0</v>
      </c>
      <c r="V55" s="168">
        <v>0</v>
      </c>
      <c r="W55" s="168">
        <v>0</v>
      </c>
      <c r="X55" s="168">
        <v>0</v>
      </c>
      <c r="Y55" s="168">
        <v>0</v>
      </c>
      <c r="Z55" s="168">
        <v>0</v>
      </c>
      <c r="AA55" s="168">
        <v>0</v>
      </c>
      <c r="AB55" s="168">
        <v>23200</v>
      </c>
      <c r="AC55" s="168">
        <v>0</v>
      </c>
      <c r="AD55" s="168">
        <v>0</v>
      </c>
      <c r="AE55" s="168">
        <v>0</v>
      </c>
      <c r="AF55" s="168">
        <v>0</v>
      </c>
      <c r="AG55" s="168">
        <v>0</v>
      </c>
      <c r="AH55" s="168">
        <v>0</v>
      </c>
      <c r="AI55" s="168">
        <v>0</v>
      </c>
      <c r="AJ55" s="168">
        <v>0</v>
      </c>
      <c r="AK55" s="168">
        <v>0</v>
      </c>
      <c r="AL55" s="168">
        <v>0</v>
      </c>
      <c r="AM55" s="168">
        <v>0</v>
      </c>
      <c r="AN55" s="168">
        <v>0</v>
      </c>
      <c r="AO55" s="168">
        <v>0</v>
      </c>
      <c r="AP55" s="168">
        <v>0</v>
      </c>
      <c r="AQ55" s="168">
        <v>0</v>
      </c>
      <c r="AR55" s="168">
        <v>0</v>
      </c>
      <c r="AS55" s="168">
        <v>0</v>
      </c>
      <c r="AT55" s="168">
        <v>17960</v>
      </c>
      <c r="AU55" s="168">
        <v>0</v>
      </c>
      <c r="AV55" s="168">
        <v>0</v>
      </c>
      <c r="AW55" s="168">
        <v>0</v>
      </c>
    </row>
    <row r="56" spans="3:49" x14ac:dyDescent="0.3">
      <c r="C56" s="168">
        <v>48</v>
      </c>
      <c r="D56" s="168">
        <v>6</v>
      </c>
      <c r="E56" s="168">
        <v>11</v>
      </c>
      <c r="F56" s="168">
        <v>6673.1771810535893</v>
      </c>
      <c r="G56" s="168">
        <v>5423.1771810535893</v>
      </c>
      <c r="H56" s="168">
        <v>1250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168">
        <v>0</v>
      </c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6" t="s">
        <v>68</v>
      </c>
      <c r="B1" s="256"/>
      <c r="C1" s="257"/>
      <c r="D1" s="257"/>
      <c r="E1" s="257"/>
    </row>
    <row r="2" spans="1:5" ht="14.4" customHeight="1" thickBot="1" x14ac:dyDescent="0.35">
      <c r="A2" s="172" t="s">
        <v>161</v>
      </c>
      <c r="B2" s="114"/>
    </row>
    <row r="3" spans="1:5" ht="14.4" customHeight="1" thickBot="1" x14ac:dyDescent="0.35">
      <c r="A3" s="117"/>
      <c r="C3" s="118" t="s">
        <v>58</v>
      </c>
      <c r="D3" s="119" t="s">
        <v>51</v>
      </c>
      <c r="E3" s="120" t="s">
        <v>53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164452.48683013342</v>
      </c>
      <c r="D4" s="123">
        <f ca="1">IF(ISERROR(VLOOKUP("Náklady celkem",INDIRECT("HI!$A:$G"),5,0)),0,VLOOKUP("Náklady celkem",INDIRECT("HI!$A:$G"),5,0))</f>
        <v>183719.84116999997</v>
      </c>
      <c r="E4" s="124">
        <f ca="1">IF(C4=0,0,D4/C4)</f>
        <v>1.117160614054856</v>
      </c>
    </row>
    <row r="5" spans="1:5" ht="14.4" customHeight="1" x14ac:dyDescent="0.3">
      <c r="A5" s="125" t="s">
        <v>77</v>
      </c>
      <c r="B5" s="126"/>
      <c r="C5" s="127"/>
      <c r="D5" s="127"/>
      <c r="E5" s="128"/>
    </row>
    <row r="6" spans="1:5" ht="14.4" customHeight="1" x14ac:dyDescent="0.3">
      <c r="A6" s="129" t="s">
        <v>82</v>
      </c>
      <c r="B6" s="130"/>
      <c r="C6" s="131"/>
      <c r="D6" s="131"/>
      <c r="E6" s="128"/>
    </row>
    <row r="7" spans="1:5" ht="14.4" customHeight="1" x14ac:dyDescent="0.3">
      <c r="A7" s="22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62</v>
      </c>
      <c r="C7" s="131">
        <f>IF(ISERROR(HI!F5),"",HI!F5)</f>
        <v>40.000000366210934</v>
      </c>
      <c r="D7" s="131">
        <f>IF(ISERROR(HI!E5),"",HI!E5)</f>
        <v>33.016280000000002</v>
      </c>
      <c r="E7" s="128">
        <f t="shared" ref="E7:E11" si="0">IF(C7=0,0,D7/C7)</f>
        <v>0.82540699244317339</v>
      </c>
    </row>
    <row r="8" spans="1:5" ht="14.4" customHeight="1" x14ac:dyDescent="0.3">
      <c r="A8" s="132" t="s">
        <v>78</v>
      </c>
      <c r="B8" s="130"/>
      <c r="C8" s="131"/>
      <c r="D8" s="131"/>
      <c r="E8" s="128"/>
    </row>
    <row r="9" spans="1:5" ht="14.4" customHeight="1" x14ac:dyDescent="0.3">
      <c r="A9" s="132" t="s">
        <v>79</v>
      </c>
      <c r="B9" s="130"/>
      <c r="C9" s="131"/>
      <c r="D9" s="131"/>
      <c r="E9" s="128"/>
    </row>
    <row r="10" spans="1:5" ht="14.4" customHeight="1" x14ac:dyDescent="0.3">
      <c r="A10" s="133" t="s">
        <v>83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62</v>
      </c>
      <c r="C11" s="131">
        <f>IF(ISERROR(HI!F6),"",HI!F6)</f>
        <v>1574.2499694747926</v>
      </c>
      <c r="D11" s="131">
        <f>IF(ISERROR(HI!E6),"",HI!E6)</f>
        <v>898.09879000000024</v>
      </c>
      <c r="E11" s="128">
        <f t="shared" si="0"/>
        <v>0.57049312841951494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17776.5</v>
      </c>
      <c r="D12" s="127">
        <f ca="1">IF(ISERROR(VLOOKUP("Osobní náklady (Kč) *",INDIRECT("HI!$A:$G"),5,0)),0,VLOOKUP("Osobní náklady (Kč) *",INDIRECT("HI!$A:$G"),5,0))</f>
        <v>18078.312800000003</v>
      </c>
      <c r="E12" s="128">
        <f ca="1">IF(C12=0,0,D12/C12)</f>
        <v>1.0169781903074286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80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81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7" t="s">
        <v>71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" customHeight="1" thickBot="1" x14ac:dyDescent="0.35">
      <c r="A2" s="172" t="s">
        <v>161</v>
      </c>
      <c r="B2" s="77"/>
      <c r="C2" s="77"/>
      <c r="D2" s="77"/>
      <c r="E2" s="77"/>
      <c r="F2" s="77"/>
    </row>
    <row r="3" spans="1:10" ht="14.4" customHeight="1" x14ac:dyDescent="0.3">
      <c r="A3" s="258"/>
      <c r="B3" s="73">
        <v>2015</v>
      </c>
      <c r="C3" s="40">
        <v>2016</v>
      </c>
      <c r="D3" s="7"/>
      <c r="E3" s="262">
        <v>2017</v>
      </c>
      <c r="F3" s="263"/>
      <c r="G3" s="263"/>
      <c r="H3" s="264"/>
      <c r="I3" s="265">
        <v>2017</v>
      </c>
      <c r="J3" s="266"/>
    </row>
    <row r="4" spans="1:10" ht="14.4" customHeight="1" thickBot="1" x14ac:dyDescent="0.35">
      <c r="A4" s="259"/>
      <c r="B4" s="260" t="s">
        <v>51</v>
      </c>
      <c r="C4" s="261"/>
      <c r="D4" s="7"/>
      <c r="E4" s="94" t="s">
        <v>51</v>
      </c>
      <c r="F4" s="75" t="s">
        <v>52</v>
      </c>
      <c r="G4" s="75" t="s">
        <v>48</v>
      </c>
      <c r="H4" s="76" t="s">
        <v>53</v>
      </c>
      <c r="I4" s="227" t="s">
        <v>152</v>
      </c>
      <c r="J4" s="228" t="s">
        <v>153</v>
      </c>
    </row>
    <row r="5" spans="1:10" ht="14.4" customHeight="1" x14ac:dyDescent="0.3">
      <c r="A5" s="78" t="str">
        <f>HYPERLINK("#'Léky Žádanky'!A1","Léky (Kč)")</f>
        <v>Léky (Kč)</v>
      </c>
      <c r="B5" s="27">
        <v>38.152790000000003</v>
      </c>
      <c r="C5" s="29">
        <v>34.709410000000013</v>
      </c>
      <c r="D5" s="8"/>
      <c r="E5" s="83">
        <v>33.016280000000002</v>
      </c>
      <c r="F5" s="28">
        <v>40.000000366210934</v>
      </c>
      <c r="G5" s="82">
        <f>E5-F5</f>
        <v>-6.9837203662109317</v>
      </c>
      <c r="H5" s="88">
        <f>IF(F5&lt;0.00000001,"",E5/F5)</f>
        <v>0.82540699244317339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1324.0698399999999</v>
      </c>
      <c r="C6" s="31">
        <v>1330.0134200000002</v>
      </c>
      <c r="D6" s="8"/>
      <c r="E6" s="84">
        <v>898.09879000000024</v>
      </c>
      <c r="F6" s="30">
        <v>1574.2499694747926</v>
      </c>
      <c r="G6" s="85">
        <f>E6-F6</f>
        <v>-676.15117947479234</v>
      </c>
      <c r="H6" s="89">
        <f>IF(F6&lt;0.00000001,"",E6/F6)</f>
        <v>0.57049312841951494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15475.14609</v>
      </c>
      <c r="C7" s="31">
        <v>15875.226199999999</v>
      </c>
      <c r="D7" s="8"/>
      <c r="E7" s="84">
        <v>18078.312800000003</v>
      </c>
      <c r="F7" s="30">
        <v>17776.5</v>
      </c>
      <c r="G7" s="85">
        <f>E7-F7</f>
        <v>301.81280000000334</v>
      </c>
      <c r="H7" s="89">
        <f>IF(F7&lt;0.00000001,"",E7/F7)</f>
        <v>1.0169781903074286</v>
      </c>
    </row>
    <row r="8" spans="1:10" ht="14.4" customHeight="1" thickBot="1" x14ac:dyDescent="0.35">
      <c r="A8" s="1" t="s">
        <v>54</v>
      </c>
      <c r="B8" s="11">
        <v>148547.72921999992</v>
      </c>
      <c r="C8" s="33">
        <v>155889.73839000001</v>
      </c>
      <c r="D8" s="8"/>
      <c r="E8" s="86">
        <v>164710.41329999996</v>
      </c>
      <c r="F8" s="32">
        <v>145061.73686029241</v>
      </c>
      <c r="G8" s="87">
        <f>E8-F8</f>
        <v>19648.676439707546</v>
      </c>
      <c r="H8" s="90">
        <f>IF(F8&lt;0.00000001,"",E8/F8)</f>
        <v>1.1354504424459704</v>
      </c>
    </row>
    <row r="9" spans="1:10" ht="14.4" customHeight="1" thickBot="1" x14ac:dyDescent="0.35">
      <c r="A9" s="2" t="s">
        <v>55</v>
      </c>
      <c r="B9" s="3">
        <v>165385.09793999992</v>
      </c>
      <c r="C9" s="35">
        <v>173129.68742</v>
      </c>
      <c r="D9" s="8"/>
      <c r="E9" s="3">
        <v>183719.84116999997</v>
      </c>
      <c r="F9" s="34">
        <v>164452.48683013342</v>
      </c>
      <c r="G9" s="34">
        <f>E9-F9</f>
        <v>19267.35433986655</v>
      </c>
      <c r="H9" s="91">
        <f>IF(F9&lt;0.00000001,"",E9/F9)</f>
        <v>1.117160614054856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11" t="s">
        <v>116</v>
      </c>
      <c r="B18" s="212"/>
      <c r="C18" s="212"/>
      <c r="D18" s="212"/>
      <c r="E18" s="212"/>
      <c r="F18" s="212"/>
      <c r="G18" s="212"/>
      <c r="H18" s="212"/>
    </row>
    <row r="19" spans="1:8" x14ac:dyDescent="0.3">
      <c r="A19" s="210" t="s">
        <v>115</v>
      </c>
      <c r="B19" s="212"/>
      <c r="C19" s="212"/>
      <c r="D19" s="212"/>
      <c r="E19" s="212"/>
      <c r="F19" s="212"/>
      <c r="G19" s="212"/>
      <c r="H19" s="212"/>
    </row>
    <row r="20" spans="1:8" ht="14.4" customHeight="1" x14ac:dyDescent="0.3">
      <c r="A20" s="80" t="s">
        <v>129</v>
      </c>
    </row>
    <row r="21" spans="1:8" ht="14.4" customHeight="1" x14ac:dyDescent="0.3">
      <c r="A21" s="80" t="s">
        <v>86</v>
      </c>
    </row>
    <row r="22" spans="1:8" ht="14.4" customHeight="1" x14ac:dyDescent="0.3">
      <c r="A22" s="81" t="s">
        <v>151</v>
      </c>
    </row>
    <row r="23" spans="1:8" ht="14.4" customHeight="1" x14ac:dyDescent="0.3">
      <c r="A23" s="81" t="s">
        <v>87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8" t="s">
        <v>163</v>
      </c>
      <c r="B1" s="268"/>
      <c r="C1" s="268"/>
      <c r="D1" s="268"/>
      <c r="E1" s="268"/>
      <c r="F1" s="268"/>
      <c r="G1" s="268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158" customFormat="1" ht="14.4" customHeight="1" thickBot="1" x14ac:dyDescent="0.3">
      <c r="A2" s="172" t="s">
        <v>161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9" t="s">
        <v>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3"/>
      <c r="Q3" s="105"/>
    </row>
    <row r="4" spans="1:17" ht="14.4" customHeight="1" x14ac:dyDescent="0.3">
      <c r="A4" s="59"/>
      <c r="B4" s="20">
        <v>2017</v>
      </c>
      <c r="C4" s="104" t="s">
        <v>10</v>
      </c>
      <c r="D4" s="226" t="s">
        <v>130</v>
      </c>
      <c r="E4" s="226" t="s">
        <v>131</v>
      </c>
      <c r="F4" s="226" t="s">
        <v>132</v>
      </c>
      <c r="G4" s="226" t="s">
        <v>133</v>
      </c>
      <c r="H4" s="226" t="s">
        <v>134</v>
      </c>
      <c r="I4" s="226" t="s">
        <v>135</v>
      </c>
      <c r="J4" s="226" t="s">
        <v>136</v>
      </c>
      <c r="K4" s="226" t="s">
        <v>137</v>
      </c>
      <c r="L4" s="226" t="s">
        <v>138</v>
      </c>
      <c r="M4" s="226" t="s">
        <v>139</v>
      </c>
      <c r="N4" s="226" t="s">
        <v>140</v>
      </c>
      <c r="O4" s="226" t="s">
        <v>141</v>
      </c>
      <c r="P4" s="271" t="s">
        <v>2</v>
      </c>
      <c r="Q4" s="272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162</v>
      </c>
    </row>
    <row r="7" spans="1:17" ht="14.4" customHeight="1" x14ac:dyDescent="0.3">
      <c r="A7" s="15" t="s">
        <v>15</v>
      </c>
      <c r="B7" s="46">
        <v>80</v>
      </c>
      <c r="C7" s="47">
        <v>6.6666666666659999</v>
      </c>
      <c r="D7" s="47">
        <v>0.10457</v>
      </c>
      <c r="E7" s="47">
        <v>12.123609999999999</v>
      </c>
      <c r="F7" s="47">
        <v>5.6825799999999997</v>
      </c>
      <c r="G7" s="47">
        <v>5.2311100000000001</v>
      </c>
      <c r="H7" s="47">
        <v>5.2576400000000003</v>
      </c>
      <c r="I7" s="47">
        <v>4.6167699999999998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33.016280000000002</v>
      </c>
      <c r="Q7" s="68">
        <v>0.825407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162</v>
      </c>
    </row>
    <row r="9" spans="1:17" ht="14.4" customHeight="1" x14ac:dyDescent="0.3">
      <c r="A9" s="15" t="s">
        <v>17</v>
      </c>
      <c r="B9" s="46">
        <v>3148.5</v>
      </c>
      <c r="C9" s="47">
        <v>262.375</v>
      </c>
      <c r="D9" s="47">
        <v>499.37678</v>
      </c>
      <c r="E9" s="47">
        <v>6.7690099999999997</v>
      </c>
      <c r="F9" s="47">
        <v>-103.73178</v>
      </c>
      <c r="G9" s="47">
        <v>291.36320999999998</v>
      </c>
      <c r="H9" s="47">
        <v>301.10892000000001</v>
      </c>
      <c r="I9" s="47">
        <v>-96.787350000000004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898.09879000000001</v>
      </c>
      <c r="Q9" s="68">
        <v>0.57049311735700003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162</v>
      </c>
    </row>
    <row r="11" spans="1:17" ht="14.4" customHeight="1" x14ac:dyDescent="0.3">
      <c r="A11" s="15" t="s">
        <v>19</v>
      </c>
      <c r="B11" s="46">
        <v>837.00130063402798</v>
      </c>
      <c r="C11" s="47">
        <v>69.750108386169003</v>
      </c>
      <c r="D11" s="47">
        <v>62.971609999999998</v>
      </c>
      <c r="E11" s="47">
        <v>38.830889999999997</v>
      </c>
      <c r="F11" s="47">
        <v>60.329839999999997</v>
      </c>
      <c r="G11" s="47">
        <v>49.367939999999997</v>
      </c>
      <c r="H11" s="47">
        <v>46.139209999999999</v>
      </c>
      <c r="I11" s="47">
        <v>58.198149999999998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315.83764000000002</v>
      </c>
      <c r="Q11" s="68">
        <v>0.75468852858500002</v>
      </c>
    </row>
    <row r="12" spans="1:17" ht="14.4" customHeight="1" x14ac:dyDescent="0.3">
      <c r="A12" s="15" t="s">
        <v>20</v>
      </c>
      <c r="B12" s="46">
        <v>80.700262983515998</v>
      </c>
      <c r="C12" s="47">
        <v>6.7250219152930004</v>
      </c>
      <c r="D12" s="47">
        <v>0.374</v>
      </c>
      <c r="E12" s="47">
        <v>1.0775999999999999</v>
      </c>
      <c r="F12" s="47">
        <v>1.542</v>
      </c>
      <c r="G12" s="47">
        <v>3.8835299999999999</v>
      </c>
      <c r="H12" s="47">
        <v>0.46650999999999998</v>
      </c>
      <c r="I12" s="47">
        <v>0.65600000000000003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7.9996400000000003</v>
      </c>
      <c r="Q12" s="68">
        <v>0.19825561167299999</v>
      </c>
    </row>
    <row r="13" spans="1:17" ht="14.4" customHeight="1" x14ac:dyDescent="0.3">
      <c r="A13" s="15" t="s">
        <v>21</v>
      </c>
      <c r="B13" s="46">
        <v>167.7</v>
      </c>
      <c r="C13" s="47">
        <v>13.975</v>
      </c>
      <c r="D13" s="47">
        <v>1.79565</v>
      </c>
      <c r="E13" s="47">
        <v>158.48427000000001</v>
      </c>
      <c r="F13" s="47">
        <v>40.453609999999998</v>
      </c>
      <c r="G13" s="47">
        <v>13.52814</v>
      </c>
      <c r="H13" s="47">
        <v>8.9647500000000004</v>
      </c>
      <c r="I13" s="47">
        <v>14.29907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237.52548999999999</v>
      </c>
      <c r="Q13" s="68">
        <v>2.83274287418</v>
      </c>
    </row>
    <row r="14" spans="1:17" ht="14.4" customHeight="1" x14ac:dyDescent="0.3">
      <c r="A14" s="15" t="s">
        <v>22</v>
      </c>
      <c r="B14" s="46">
        <v>1852.9800940252501</v>
      </c>
      <c r="C14" s="47">
        <v>154.41500783543799</v>
      </c>
      <c r="D14" s="47">
        <v>239.5</v>
      </c>
      <c r="E14" s="47">
        <v>190.3</v>
      </c>
      <c r="F14" s="47">
        <v>171.06100000000001</v>
      </c>
      <c r="G14" s="47">
        <v>145.83465000000001</v>
      </c>
      <c r="H14" s="47">
        <v>125.258</v>
      </c>
      <c r="I14" s="47">
        <v>103.276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975.22964999999999</v>
      </c>
      <c r="Q14" s="68">
        <v>1.0526067205409999</v>
      </c>
    </row>
    <row r="15" spans="1:17" ht="14.4" customHeight="1" x14ac:dyDescent="0.3">
      <c r="A15" s="15" t="s">
        <v>23</v>
      </c>
      <c r="B15" s="46">
        <v>286415</v>
      </c>
      <c r="C15" s="47">
        <v>23867.916666666701</v>
      </c>
      <c r="D15" s="47">
        <v>23498.885190000001</v>
      </c>
      <c r="E15" s="47">
        <v>21666.52291</v>
      </c>
      <c r="F15" s="47">
        <v>33588.841060000101</v>
      </c>
      <c r="G15" s="47">
        <v>23187.003239999998</v>
      </c>
      <c r="H15" s="47">
        <v>25876.41359</v>
      </c>
      <c r="I15" s="47">
        <v>34628.944190000002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162446.61017999999</v>
      </c>
      <c r="Q15" s="68">
        <v>1.1343442918840001</v>
      </c>
    </row>
    <row r="16" spans="1:17" ht="14.4" customHeight="1" x14ac:dyDescent="0.3">
      <c r="A16" s="15" t="s">
        <v>24</v>
      </c>
      <c r="B16" s="46">
        <v>-6120</v>
      </c>
      <c r="C16" s="47">
        <v>-510</v>
      </c>
      <c r="D16" s="47">
        <v>-614.32389000000001</v>
      </c>
      <c r="E16" s="47">
        <v>-512.57173</v>
      </c>
      <c r="F16" s="47">
        <v>-630.86101000000099</v>
      </c>
      <c r="G16" s="47">
        <v>-432.37171000000001</v>
      </c>
      <c r="H16" s="47">
        <v>-556.12715000000003</v>
      </c>
      <c r="I16" s="47">
        <v>-563.47212999999999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-3309.7276200000001</v>
      </c>
      <c r="Q16" s="68">
        <v>1.0816103333330001</v>
      </c>
    </row>
    <row r="17" spans="1:17" ht="14.4" customHeight="1" x14ac:dyDescent="0.3">
      <c r="A17" s="15" t="s">
        <v>25</v>
      </c>
      <c r="B17" s="46">
        <v>347.44994932742298</v>
      </c>
      <c r="C17" s="47">
        <v>28.954162443950999</v>
      </c>
      <c r="D17" s="47">
        <v>14.55273</v>
      </c>
      <c r="E17" s="47">
        <v>45.695450000000001</v>
      </c>
      <c r="F17" s="47">
        <v>37.019640000000003</v>
      </c>
      <c r="G17" s="47">
        <v>45.734000000000002</v>
      </c>
      <c r="H17" s="47">
        <v>31.2254</v>
      </c>
      <c r="I17" s="47">
        <v>33.3476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207.57481999999999</v>
      </c>
      <c r="Q17" s="68">
        <v>1.194847317732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0.66</v>
      </c>
      <c r="E18" s="47">
        <v>0.56999999999999995</v>
      </c>
      <c r="F18" s="47">
        <v>0.54300000000000004</v>
      </c>
      <c r="G18" s="47">
        <v>7.7969999999999997</v>
      </c>
      <c r="H18" s="47">
        <v>3.27</v>
      </c>
      <c r="I18" s="47">
        <v>2.3119999999999998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15.151999999999999</v>
      </c>
      <c r="Q18" s="68" t="s">
        <v>162</v>
      </c>
    </row>
    <row r="19" spans="1:17" ht="14.4" customHeight="1" x14ac:dyDescent="0.3">
      <c r="A19" s="15" t="s">
        <v>27</v>
      </c>
      <c r="B19" s="46">
        <v>1523.65061100712</v>
      </c>
      <c r="C19" s="47">
        <v>126.970884250593</v>
      </c>
      <c r="D19" s="47">
        <v>62.526910000000001</v>
      </c>
      <c r="E19" s="47">
        <v>349.40438999999998</v>
      </c>
      <c r="F19" s="47">
        <v>235.72487000000001</v>
      </c>
      <c r="G19" s="47">
        <v>132.85990000000001</v>
      </c>
      <c r="H19" s="47">
        <v>90.232100000000003</v>
      </c>
      <c r="I19" s="47">
        <v>71.29213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942.0403</v>
      </c>
      <c r="Q19" s="68">
        <v>1.236556849968</v>
      </c>
    </row>
    <row r="20" spans="1:17" ht="14.4" customHeight="1" x14ac:dyDescent="0.3">
      <c r="A20" s="15" t="s">
        <v>28</v>
      </c>
      <c r="B20" s="46">
        <v>35553</v>
      </c>
      <c r="C20" s="47">
        <v>2962.75</v>
      </c>
      <c r="D20" s="47">
        <v>2917.39959</v>
      </c>
      <c r="E20" s="47">
        <v>3071.7451900000001</v>
      </c>
      <c r="F20" s="47">
        <v>3023.2941300000002</v>
      </c>
      <c r="G20" s="47">
        <v>3013.2133199999998</v>
      </c>
      <c r="H20" s="47">
        <v>2974.57546</v>
      </c>
      <c r="I20" s="47">
        <v>3078.08511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18078.3128</v>
      </c>
      <c r="Q20" s="68">
        <v>1.0169781903070001</v>
      </c>
    </row>
    <row r="21" spans="1:17" ht="14.4" customHeight="1" x14ac:dyDescent="0.3">
      <c r="A21" s="16" t="s">
        <v>29</v>
      </c>
      <c r="B21" s="46">
        <v>5018.00000000001</v>
      </c>
      <c r="C21" s="47">
        <v>418.16666666666703</v>
      </c>
      <c r="D21" s="47">
        <v>463.99700000000001</v>
      </c>
      <c r="E21" s="47">
        <v>416.37599999999998</v>
      </c>
      <c r="F21" s="47">
        <v>416.37400000000099</v>
      </c>
      <c r="G21" s="47">
        <v>418.654</v>
      </c>
      <c r="H21" s="47">
        <v>418.98399999999998</v>
      </c>
      <c r="I21" s="47">
        <v>418.97800000000001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2553.3629999999998</v>
      </c>
      <c r="Q21" s="68">
        <v>1.0176815464319999</v>
      </c>
    </row>
    <row r="22" spans="1:17" ht="14.4" customHeight="1" x14ac:dyDescent="0.3">
      <c r="A22" s="15" t="s">
        <v>30</v>
      </c>
      <c r="B22" s="46">
        <v>1</v>
      </c>
      <c r="C22" s="47">
        <v>8.3333333332999998E-2</v>
      </c>
      <c r="D22" s="47">
        <v>9.7329000000000008</v>
      </c>
      <c r="E22" s="47">
        <v>0</v>
      </c>
      <c r="F22" s="47">
        <v>41.539000000000001</v>
      </c>
      <c r="G22" s="47">
        <v>28.39386</v>
      </c>
      <c r="H22" s="47">
        <v>3.5695000000000001</v>
      </c>
      <c r="I22" s="47">
        <v>5.3118999999999996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88.547160000000005</v>
      </c>
      <c r="Q22" s="68">
        <v>177.09432000000001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/>
    </row>
    <row r="24" spans="1:17" ht="14.4" customHeight="1" x14ac:dyDescent="0.3">
      <c r="A24" s="16" t="s">
        <v>32</v>
      </c>
      <c r="B24" s="46">
        <v>5.8207660913467401E-11</v>
      </c>
      <c r="C24" s="47">
        <v>3.6379788070917101E-12</v>
      </c>
      <c r="D24" s="47">
        <v>47.625940000001002</v>
      </c>
      <c r="E24" s="47">
        <v>7.041099999998</v>
      </c>
      <c r="F24" s="47">
        <v>56.856670000022</v>
      </c>
      <c r="G24" s="47">
        <v>30.312100000013</v>
      </c>
      <c r="H24" s="47">
        <v>31.636249999992</v>
      </c>
      <c r="I24" s="47">
        <v>56.788980000026001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230.261040000056</v>
      </c>
      <c r="Q24" s="68"/>
    </row>
    <row r="25" spans="1:17" ht="14.4" customHeight="1" x14ac:dyDescent="0.3">
      <c r="A25" s="17" t="s">
        <v>33</v>
      </c>
      <c r="B25" s="49">
        <v>328904.982217977</v>
      </c>
      <c r="C25" s="50">
        <v>27408.748518164801</v>
      </c>
      <c r="D25" s="50">
        <v>27205.178980000001</v>
      </c>
      <c r="E25" s="50">
        <v>25452.368689999999</v>
      </c>
      <c r="F25" s="50">
        <v>36944.668610000102</v>
      </c>
      <c r="G25" s="50">
        <v>26940.80429</v>
      </c>
      <c r="H25" s="50">
        <v>29360.974180000001</v>
      </c>
      <c r="I25" s="50">
        <v>37815.846420000002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183719.84117</v>
      </c>
      <c r="Q25" s="69">
        <v>1.1171605849870001</v>
      </c>
    </row>
    <row r="26" spans="1:17" ht="14.4" customHeight="1" x14ac:dyDescent="0.3">
      <c r="A26" s="15" t="s">
        <v>34</v>
      </c>
      <c r="B26" s="46">
        <v>7657.0064123417396</v>
      </c>
      <c r="C26" s="47">
        <v>638.08386769514505</v>
      </c>
      <c r="D26" s="47">
        <v>453.01949000000002</v>
      </c>
      <c r="E26" s="47">
        <v>442.56162</v>
      </c>
      <c r="F26" s="47">
        <v>636.64778000000001</v>
      </c>
      <c r="G26" s="47">
        <v>592.02630999999997</v>
      </c>
      <c r="H26" s="47">
        <v>626.11085000000003</v>
      </c>
      <c r="I26" s="47">
        <v>682.41112999999996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3432.77718</v>
      </c>
      <c r="Q26" s="68">
        <v>0.89663688264999997</v>
      </c>
    </row>
    <row r="27" spans="1:17" ht="14.4" customHeight="1" x14ac:dyDescent="0.3">
      <c r="A27" s="18" t="s">
        <v>35</v>
      </c>
      <c r="B27" s="49">
        <v>336561.98863031901</v>
      </c>
      <c r="C27" s="50">
        <v>28046.8323858599</v>
      </c>
      <c r="D27" s="50">
        <v>27658.198469999999</v>
      </c>
      <c r="E27" s="50">
        <v>25894.93031</v>
      </c>
      <c r="F27" s="50">
        <v>37581.316390000102</v>
      </c>
      <c r="G27" s="50">
        <v>27532.830600000001</v>
      </c>
      <c r="H27" s="50">
        <v>29987.085029999998</v>
      </c>
      <c r="I27" s="50">
        <v>38498.257550000002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187152.61835</v>
      </c>
      <c r="Q27" s="69">
        <v>1.112143525842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6615</v>
      </c>
      <c r="C29" s="47">
        <v>551.25</v>
      </c>
      <c r="D29" s="47">
        <v>554.25699999999995</v>
      </c>
      <c r="E29" s="47">
        <v>830.22299999999996</v>
      </c>
      <c r="F29" s="47">
        <v>721.56299999999999</v>
      </c>
      <c r="G29" s="47">
        <v>923.34100000000001</v>
      </c>
      <c r="H29" s="47">
        <v>872.84299999999996</v>
      </c>
      <c r="I29" s="47">
        <v>933.94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4836.1670000000004</v>
      </c>
      <c r="Q29" s="68">
        <v>1.462182010582</v>
      </c>
    </row>
    <row r="30" spans="1:17" ht="14.4" customHeight="1" x14ac:dyDescent="0.3">
      <c r="A30" s="16" t="s">
        <v>38</v>
      </c>
      <c r="B30" s="46">
        <v>337915</v>
      </c>
      <c r="C30" s="47">
        <v>28159.583333333299</v>
      </c>
      <c r="D30" s="47">
        <v>27978.355230000001</v>
      </c>
      <c r="E30" s="47">
        <v>26239.776979999999</v>
      </c>
      <c r="F30" s="47">
        <v>39396.667600000001</v>
      </c>
      <c r="G30" s="47">
        <v>27750.545030000001</v>
      </c>
      <c r="H30" s="47">
        <v>30985.478770000002</v>
      </c>
      <c r="I30" s="47">
        <v>40878.459880000002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193229.28349</v>
      </c>
      <c r="Q30" s="68">
        <v>1.1436561471960001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41.539000000000001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41.539000000000001</v>
      </c>
      <c r="Q31" s="70" t="s">
        <v>162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8" t="s">
        <v>41</v>
      </c>
      <c r="B1" s="268"/>
      <c r="C1" s="268"/>
      <c r="D1" s="268"/>
      <c r="E1" s="268"/>
      <c r="F1" s="268"/>
      <c r="G1" s="268"/>
      <c r="H1" s="273"/>
      <c r="I1" s="273"/>
      <c r="J1" s="273"/>
      <c r="K1" s="273"/>
    </row>
    <row r="2" spans="1:11" s="55" customFormat="1" ht="14.4" customHeight="1" thickBot="1" x14ac:dyDescent="0.35">
      <c r="A2" s="172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9" t="s">
        <v>42</v>
      </c>
      <c r="C3" s="270"/>
      <c r="D3" s="270"/>
      <c r="E3" s="270"/>
      <c r="F3" s="276" t="s">
        <v>43</v>
      </c>
      <c r="G3" s="270"/>
      <c r="H3" s="270"/>
      <c r="I3" s="270"/>
      <c r="J3" s="270"/>
      <c r="K3" s="277"/>
    </row>
    <row r="4" spans="1:11" ht="14.4" customHeight="1" x14ac:dyDescent="0.3">
      <c r="A4" s="59"/>
      <c r="B4" s="274"/>
      <c r="C4" s="275"/>
      <c r="D4" s="275"/>
      <c r="E4" s="275"/>
      <c r="F4" s="278" t="s">
        <v>143</v>
      </c>
      <c r="G4" s="280" t="s">
        <v>44</v>
      </c>
      <c r="H4" s="106" t="s">
        <v>75</v>
      </c>
      <c r="I4" s="278" t="s">
        <v>45</v>
      </c>
      <c r="J4" s="280" t="s">
        <v>150</v>
      </c>
      <c r="K4" s="281" t="s">
        <v>144</v>
      </c>
    </row>
    <row r="5" spans="1:11" ht="42" thickBot="1" x14ac:dyDescent="0.35">
      <c r="A5" s="60"/>
      <c r="B5" s="24" t="s">
        <v>146</v>
      </c>
      <c r="C5" s="25" t="s">
        <v>147</v>
      </c>
      <c r="D5" s="26" t="s">
        <v>148</v>
      </c>
      <c r="E5" s="26" t="s">
        <v>149</v>
      </c>
      <c r="F5" s="279"/>
      <c r="G5" s="279"/>
      <c r="H5" s="25" t="s">
        <v>145</v>
      </c>
      <c r="I5" s="279"/>
      <c r="J5" s="279"/>
      <c r="K5" s="282"/>
    </row>
    <row r="6" spans="1:11" ht="14.4" customHeight="1" thickBot="1" x14ac:dyDescent="0.35">
      <c r="A6" s="313" t="s">
        <v>164</v>
      </c>
      <c r="B6" s="295">
        <v>324218.07513801003</v>
      </c>
      <c r="C6" s="295">
        <v>338184.02480999997</v>
      </c>
      <c r="D6" s="296">
        <v>13965.9496719899</v>
      </c>
      <c r="E6" s="297">
        <v>1.043075789855</v>
      </c>
      <c r="F6" s="295">
        <v>328904.982217977</v>
      </c>
      <c r="G6" s="296">
        <v>164452.49110898899</v>
      </c>
      <c r="H6" s="298">
        <v>37815.846420000002</v>
      </c>
      <c r="I6" s="295">
        <v>183719.84117</v>
      </c>
      <c r="J6" s="296">
        <v>19267.350061011399</v>
      </c>
      <c r="K6" s="299">
        <v>0.55858029249300001</v>
      </c>
    </row>
    <row r="7" spans="1:11" ht="14.4" customHeight="1" thickBot="1" x14ac:dyDescent="0.35">
      <c r="A7" s="314" t="s">
        <v>165</v>
      </c>
      <c r="B7" s="295">
        <v>282432.71788537101</v>
      </c>
      <c r="C7" s="295">
        <v>296069.64150000003</v>
      </c>
      <c r="D7" s="296">
        <v>13636.923614629501</v>
      </c>
      <c r="E7" s="297">
        <v>1.048283795576</v>
      </c>
      <c r="F7" s="295">
        <v>286461.88165764301</v>
      </c>
      <c r="G7" s="296">
        <v>143230.94082882101</v>
      </c>
      <c r="H7" s="298">
        <v>34149.109989999997</v>
      </c>
      <c r="I7" s="295">
        <v>161603.48590999999</v>
      </c>
      <c r="J7" s="296">
        <v>18372.5450811786</v>
      </c>
      <c r="K7" s="299">
        <v>0.56413609020099997</v>
      </c>
    </row>
    <row r="8" spans="1:11" ht="14.4" customHeight="1" thickBot="1" x14ac:dyDescent="0.35">
      <c r="A8" s="315" t="s">
        <v>166</v>
      </c>
      <c r="B8" s="295">
        <v>4485.6004680495198</v>
      </c>
      <c r="C8" s="295">
        <v>4255.1323199999997</v>
      </c>
      <c r="D8" s="296">
        <v>-230.46814804952101</v>
      </c>
      <c r="E8" s="297">
        <v>0.94862044676199997</v>
      </c>
      <c r="F8" s="295">
        <v>4313.90156361754</v>
      </c>
      <c r="G8" s="296">
        <v>2156.95078180877</v>
      </c>
      <c r="H8" s="298">
        <v>-19.638069999999999</v>
      </c>
      <c r="I8" s="295">
        <v>1491.3737000000001</v>
      </c>
      <c r="J8" s="296">
        <v>-665.57708180877205</v>
      </c>
      <c r="K8" s="299">
        <v>0.34571342855300002</v>
      </c>
    </row>
    <row r="9" spans="1:11" ht="14.4" customHeight="1" thickBot="1" x14ac:dyDescent="0.35">
      <c r="A9" s="316" t="s">
        <v>167</v>
      </c>
      <c r="B9" s="300">
        <v>0</v>
      </c>
      <c r="C9" s="300">
        <v>-2.6614200000000001</v>
      </c>
      <c r="D9" s="301">
        <v>-2.6614200000000001</v>
      </c>
      <c r="E9" s="302" t="s">
        <v>162</v>
      </c>
      <c r="F9" s="300">
        <v>0</v>
      </c>
      <c r="G9" s="301">
        <v>0</v>
      </c>
      <c r="H9" s="303">
        <v>-0.65344000000000002</v>
      </c>
      <c r="I9" s="300">
        <v>-1.03373</v>
      </c>
      <c r="J9" s="301">
        <v>-1.03373</v>
      </c>
      <c r="K9" s="304" t="s">
        <v>162</v>
      </c>
    </row>
    <row r="10" spans="1:11" ht="14.4" customHeight="1" thickBot="1" x14ac:dyDescent="0.35">
      <c r="A10" s="317" t="s">
        <v>168</v>
      </c>
      <c r="B10" s="295">
        <v>0</v>
      </c>
      <c r="C10" s="295">
        <v>-2.6614200000000001</v>
      </c>
      <c r="D10" s="296">
        <v>-2.6614200000000001</v>
      </c>
      <c r="E10" s="305" t="s">
        <v>162</v>
      </c>
      <c r="F10" s="295">
        <v>0</v>
      </c>
      <c r="G10" s="296">
        <v>0</v>
      </c>
      <c r="H10" s="298">
        <v>-0.65344000000000002</v>
      </c>
      <c r="I10" s="295">
        <v>-1.03373</v>
      </c>
      <c r="J10" s="296">
        <v>-1.03373</v>
      </c>
      <c r="K10" s="306" t="s">
        <v>162</v>
      </c>
    </row>
    <row r="11" spans="1:11" ht="14.4" customHeight="1" thickBot="1" x14ac:dyDescent="0.35">
      <c r="A11" s="316" t="s">
        <v>169</v>
      </c>
      <c r="B11" s="300">
        <v>0</v>
      </c>
      <c r="C11" s="300">
        <v>-1.35663</v>
      </c>
      <c r="D11" s="301">
        <v>-1.35663</v>
      </c>
      <c r="E11" s="302" t="s">
        <v>162</v>
      </c>
      <c r="F11" s="300">
        <v>0</v>
      </c>
      <c r="G11" s="301">
        <v>0</v>
      </c>
      <c r="H11" s="303">
        <v>-0.62070999999999998</v>
      </c>
      <c r="I11" s="300">
        <v>-1.1041399999999999</v>
      </c>
      <c r="J11" s="301">
        <v>-1.1041399999999999</v>
      </c>
      <c r="K11" s="304" t="s">
        <v>162</v>
      </c>
    </row>
    <row r="12" spans="1:11" ht="14.4" customHeight="1" thickBot="1" x14ac:dyDescent="0.35">
      <c r="A12" s="317" t="s">
        <v>170</v>
      </c>
      <c r="B12" s="295">
        <v>0</v>
      </c>
      <c r="C12" s="295">
        <v>-1.35663</v>
      </c>
      <c r="D12" s="296">
        <v>-1.35663</v>
      </c>
      <c r="E12" s="305" t="s">
        <v>162</v>
      </c>
      <c r="F12" s="295">
        <v>0</v>
      </c>
      <c r="G12" s="296">
        <v>0</v>
      </c>
      <c r="H12" s="298">
        <v>-0.62070999999999998</v>
      </c>
      <c r="I12" s="295">
        <v>-1.1041399999999999</v>
      </c>
      <c r="J12" s="296">
        <v>-1.1041399999999999</v>
      </c>
      <c r="K12" s="306" t="s">
        <v>162</v>
      </c>
    </row>
    <row r="13" spans="1:11" ht="14.4" customHeight="1" thickBot="1" x14ac:dyDescent="0.35">
      <c r="A13" s="316" t="s">
        <v>171</v>
      </c>
      <c r="B13" s="300">
        <v>77.000005365773006</v>
      </c>
      <c r="C13" s="300">
        <v>73.696730000000002</v>
      </c>
      <c r="D13" s="301">
        <v>-3.3032753657730001</v>
      </c>
      <c r="E13" s="307">
        <v>0.95710032291400005</v>
      </c>
      <c r="F13" s="300">
        <v>80</v>
      </c>
      <c r="G13" s="301">
        <v>40</v>
      </c>
      <c r="H13" s="303">
        <v>4.6167699999999998</v>
      </c>
      <c r="I13" s="300">
        <v>33.016280000000002</v>
      </c>
      <c r="J13" s="301">
        <v>-6.9837199999989998</v>
      </c>
      <c r="K13" s="308">
        <v>0.4127035</v>
      </c>
    </row>
    <row r="14" spans="1:11" ht="14.4" customHeight="1" thickBot="1" x14ac:dyDescent="0.35">
      <c r="A14" s="317" t="s">
        <v>172</v>
      </c>
      <c r="B14" s="295">
        <v>77.000005365773006</v>
      </c>
      <c r="C14" s="295">
        <v>75.696730000000002</v>
      </c>
      <c r="D14" s="296">
        <v>-1.3032753657730001</v>
      </c>
      <c r="E14" s="297">
        <v>0.98307434707800001</v>
      </c>
      <c r="F14" s="295">
        <v>80</v>
      </c>
      <c r="G14" s="296">
        <v>40</v>
      </c>
      <c r="H14" s="298">
        <v>4.6167699999999998</v>
      </c>
      <c r="I14" s="295">
        <v>33.016280000000002</v>
      </c>
      <c r="J14" s="296">
        <v>-6.9837199999989998</v>
      </c>
      <c r="K14" s="299">
        <v>0.4127035</v>
      </c>
    </row>
    <row r="15" spans="1:11" ht="14.4" customHeight="1" thickBot="1" x14ac:dyDescent="0.35">
      <c r="A15" s="317" t="s">
        <v>173</v>
      </c>
      <c r="B15" s="295">
        <v>0</v>
      </c>
      <c r="C15" s="295">
        <v>-2</v>
      </c>
      <c r="D15" s="296">
        <v>-2</v>
      </c>
      <c r="E15" s="305" t="s">
        <v>162</v>
      </c>
      <c r="F15" s="295">
        <v>0</v>
      </c>
      <c r="G15" s="296">
        <v>0</v>
      </c>
      <c r="H15" s="298">
        <v>0</v>
      </c>
      <c r="I15" s="295">
        <v>0</v>
      </c>
      <c r="J15" s="296">
        <v>0</v>
      </c>
      <c r="K15" s="306" t="s">
        <v>162</v>
      </c>
    </row>
    <row r="16" spans="1:11" ht="14.4" customHeight="1" thickBot="1" x14ac:dyDescent="0.35">
      <c r="A16" s="316" t="s">
        <v>174</v>
      </c>
      <c r="B16" s="300">
        <v>3223.8446692304701</v>
      </c>
      <c r="C16" s="300">
        <v>2931.4873299999999</v>
      </c>
      <c r="D16" s="301">
        <v>-292.35733923047098</v>
      </c>
      <c r="E16" s="307">
        <v>0.90931407396200004</v>
      </c>
      <c r="F16" s="300">
        <v>3148.5</v>
      </c>
      <c r="G16" s="301">
        <v>1574.25</v>
      </c>
      <c r="H16" s="303">
        <v>-96.787350000000004</v>
      </c>
      <c r="I16" s="300">
        <v>898.09879000000001</v>
      </c>
      <c r="J16" s="301">
        <v>-676.15120999999999</v>
      </c>
      <c r="K16" s="308">
        <v>0.28524655867799997</v>
      </c>
    </row>
    <row r="17" spans="1:11" ht="14.4" customHeight="1" thickBot="1" x14ac:dyDescent="0.35">
      <c r="A17" s="317" t="s">
        <v>175</v>
      </c>
      <c r="B17" s="295">
        <v>40.466931215187003</v>
      </c>
      <c r="C17" s="295">
        <v>15.37846</v>
      </c>
      <c r="D17" s="296">
        <v>-25.088471215186999</v>
      </c>
      <c r="E17" s="297">
        <v>0.38002535745100002</v>
      </c>
      <c r="F17" s="295">
        <v>30</v>
      </c>
      <c r="G17" s="296">
        <v>15</v>
      </c>
      <c r="H17" s="298">
        <v>3.6056400000000002</v>
      </c>
      <c r="I17" s="295">
        <v>15.47283</v>
      </c>
      <c r="J17" s="296">
        <v>0.47282999999999997</v>
      </c>
      <c r="K17" s="299">
        <v>0.51576100000000002</v>
      </c>
    </row>
    <row r="18" spans="1:11" ht="14.4" customHeight="1" thickBot="1" x14ac:dyDescent="0.35">
      <c r="A18" s="317" t="s">
        <v>176</v>
      </c>
      <c r="B18" s="295">
        <v>13.975381813263001</v>
      </c>
      <c r="C18" s="295">
        <v>10.646129999999999</v>
      </c>
      <c r="D18" s="296">
        <v>-3.3292518132629998</v>
      </c>
      <c r="E18" s="297">
        <v>0.76177739844600001</v>
      </c>
      <c r="F18" s="295">
        <v>10</v>
      </c>
      <c r="G18" s="296">
        <v>5</v>
      </c>
      <c r="H18" s="298">
        <v>0</v>
      </c>
      <c r="I18" s="295">
        <v>0.53603000000000001</v>
      </c>
      <c r="J18" s="296">
        <v>-4.4639699999999998</v>
      </c>
      <c r="K18" s="299">
        <v>5.3602999999999998E-2</v>
      </c>
    </row>
    <row r="19" spans="1:11" ht="14.4" customHeight="1" thickBot="1" x14ac:dyDescent="0.35">
      <c r="A19" s="317" t="s">
        <v>177</v>
      </c>
      <c r="B19" s="295">
        <v>26.981290796014001</v>
      </c>
      <c r="C19" s="295">
        <v>18.284829999999999</v>
      </c>
      <c r="D19" s="296">
        <v>-8.6964607960139997</v>
      </c>
      <c r="E19" s="297">
        <v>0.67768551691000001</v>
      </c>
      <c r="F19" s="295">
        <v>20</v>
      </c>
      <c r="G19" s="296">
        <v>10</v>
      </c>
      <c r="H19" s="298">
        <v>1.47</v>
      </c>
      <c r="I19" s="295">
        <v>13.060140000000001</v>
      </c>
      <c r="J19" s="296">
        <v>3.0601400000000001</v>
      </c>
      <c r="K19" s="299">
        <v>0.653007</v>
      </c>
    </row>
    <row r="20" spans="1:11" ht="14.4" customHeight="1" thickBot="1" x14ac:dyDescent="0.35">
      <c r="A20" s="317" t="s">
        <v>178</v>
      </c>
      <c r="B20" s="295">
        <v>1580.00011973864</v>
      </c>
      <c r="C20" s="295">
        <v>1407.0863099999999</v>
      </c>
      <c r="D20" s="296">
        <v>-172.91380973864301</v>
      </c>
      <c r="E20" s="297">
        <v>0.89056088820500001</v>
      </c>
      <c r="F20" s="295">
        <v>1508.5</v>
      </c>
      <c r="G20" s="296">
        <v>754.25</v>
      </c>
      <c r="H20" s="298">
        <v>-37.679969999999997</v>
      </c>
      <c r="I20" s="295">
        <v>396.91786000000002</v>
      </c>
      <c r="J20" s="296">
        <v>-357.33213999999998</v>
      </c>
      <c r="K20" s="299">
        <v>0.26312088829899999</v>
      </c>
    </row>
    <row r="21" spans="1:11" ht="14.4" customHeight="1" thickBot="1" x14ac:dyDescent="0.35">
      <c r="A21" s="317" t="s">
        <v>179</v>
      </c>
      <c r="B21" s="295">
        <v>1277.0001152868999</v>
      </c>
      <c r="C21" s="295">
        <v>1207.9325799999999</v>
      </c>
      <c r="D21" s="296">
        <v>-69.067535286901006</v>
      </c>
      <c r="E21" s="297">
        <v>0.94591422940299996</v>
      </c>
      <c r="F21" s="295">
        <v>1280</v>
      </c>
      <c r="G21" s="296">
        <v>640</v>
      </c>
      <c r="H21" s="298">
        <v>-88.864810000000006</v>
      </c>
      <c r="I21" s="295">
        <v>313.47516000000002</v>
      </c>
      <c r="J21" s="296">
        <v>-326.52483999999998</v>
      </c>
      <c r="K21" s="299">
        <v>0.24490246874999999</v>
      </c>
    </row>
    <row r="22" spans="1:11" ht="14.4" customHeight="1" thickBot="1" x14ac:dyDescent="0.35">
      <c r="A22" s="317" t="s">
        <v>180</v>
      </c>
      <c r="B22" s="295">
        <v>57.000005145929997</v>
      </c>
      <c r="C22" s="295">
        <v>44.013750000000002</v>
      </c>
      <c r="D22" s="296">
        <v>-12.98625514593</v>
      </c>
      <c r="E22" s="297">
        <v>0.77217098291999997</v>
      </c>
      <c r="F22" s="295">
        <v>50</v>
      </c>
      <c r="G22" s="296">
        <v>25</v>
      </c>
      <c r="H22" s="298">
        <v>7.5187499999999998</v>
      </c>
      <c r="I22" s="295">
        <v>30.167999999999999</v>
      </c>
      <c r="J22" s="296">
        <v>5.1680000000000001</v>
      </c>
      <c r="K22" s="299">
        <v>0.60336000000000001</v>
      </c>
    </row>
    <row r="23" spans="1:11" ht="14.4" customHeight="1" thickBot="1" x14ac:dyDescent="0.35">
      <c r="A23" s="317" t="s">
        <v>181</v>
      </c>
      <c r="B23" s="295">
        <v>228.42082523453101</v>
      </c>
      <c r="C23" s="295">
        <v>228.14527000000001</v>
      </c>
      <c r="D23" s="296">
        <v>-0.275555234531</v>
      </c>
      <c r="E23" s="297">
        <v>0.99879365099799999</v>
      </c>
      <c r="F23" s="295">
        <v>250</v>
      </c>
      <c r="G23" s="296">
        <v>125</v>
      </c>
      <c r="H23" s="298">
        <v>17.163039999999999</v>
      </c>
      <c r="I23" s="295">
        <v>128.46877000000001</v>
      </c>
      <c r="J23" s="296">
        <v>3.4687700000000001</v>
      </c>
      <c r="K23" s="299">
        <v>0.51387508000000004</v>
      </c>
    </row>
    <row r="24" spans="1:11" ht="14.4" customHeight="1" thickBot="1" x14ac:dyDescent="0.35">
      <c r="A24" s="316" t="s">
        <v>182</v>
      </c>
      <c r="B24" s="300">
        <v>918.17890298558802</v>
      </c>
      <c r="C24" s="300">
        <v>862.76480000000004</v>
      </c>
      <c r="D24" s="301">
        <v>-55.414102985588002</v>
      </c>
      <c r="E24" s="307">
        <v>0.93964781503299999</v>
      </c>
      <c r="F24" s="300">
        <v>837.00130063402798</v>
      </c>
      <c r="G24" s="301">
        <v>418.50065031701399</v>
      </c>
      <c r="H24" s="303">
        <v>58.198149999999998</v>
      </c>
      <c r="I24" s="300">
        <v>315.83764000000002</v>
      </c>
      <c r="J24" s="301">
        <v>-102.663010317014</v>
      </c>
      <c r="K24" s="308">
        <v>0.37734426429200002</v>
      </c>
    </row>
    <row r="25" spans="1:11" ht="14.4" customHeight="1" thickBot="1" x14ac:dyDescent="0.35">
      <c r="A25" s="317" t="s">
        <v>183</v>
      </c>
      <c r="B25" s="295">
        <v>72.112783429903999</v>
      </c>
      <c r="C25" s="295">
        <v>74.144620000000003</v>
      </c>
      <c r="D25" s="296">
        <v>2.0318365700949998</v>
      </c>
      <c r="E25" s="297">
        <v>1.028175816733</v>
      </c>
      <c r="F25" s="295">
        <v>0</v>
      </c>
      <c r="G25" s="296">
        <v>0</v>
      </c>
      <c r="H25" s="298">
        <v>-34.310760000000002</v>
      </c>
      <c r="I25" s="295">
        <v>1.9964999999999999</v>
      </c>
      <c r="J25" s="296">
        <v>1.9964999999999999</v>
      </c>
      <c r="K25" s="306" t="s">
        <v>162</v>
      </c>
    </row>
    <row r="26" spans="1:11" ht="14.4" customHeight="1" thickBot="1" x14ac:dyDescent="0.35">
      <c r="A26" s="317" t="s">
        <v>184</v>
      </c>
      <c r="B26" s="295">
        <v>25.669365977384999</v>
      </c>
      <c r="C26" s="295">
        <v>27.709520000000001</v>
      </c>
      <c r="D26" s="296">
        <v>2.0401540226149999</v>
      </c>
      <c r="E26" s="297">
        <v>1.0794781618060001</v>
      </c>
      <c r="F26" s="295">
        <v>28</v>
      </c>
      <c r="G26" s="296">
        <v>14</v>
      </c>
      <c r="H26" s="298">
        <v>2.6327400000000001</v>
      </c>
      <c r="I26" s="295">
        <v>13.24292</v>
      </c>
      <c r="J26" s="296">
        <v>-0.757079999999</v>
      </c>
      <c r="K26" s="299">
        <v>0.47296142857099999</v>
      </c>
    </row>
    <row r="27" spans="1:11" ht="14.4" customHeight="1" thickBot="1" x14ac:dyDescent="0.35">
      <c r="A27" s="317" t="s">
        <v>185</v>
      </c>
      <c r="B27" s="295">
        <v>96.977335804397995</v>
      </c>
      <c r="C27" s="295">
        <v>88.985560000000007</v>
      </c>
      <c r="D27" s="296">
        <v>-7.9917758043980003</v>
      </c>
      <c r="E27" s="297">
        <v>0.91759130380099996</v>
      </c>
      <c r="F27" s="295">
        <v>82.713758144682998</v>
      </c>
      <c r="G27" s="296">
        <v>41.356879072341002</v>
      </c>
      <c r="H27" s="298">
        <v>5.1715200000000001</v>
      </c>
      <c r="I27" s="295">
        <v>48.838500000000003</v>
      </c>
      <c r="J27" s="296">
        <v>7.4816209276579997</v>
      </c>
      <c r="K27" s="299">
        <v>0.59045195255799998</v>
      </c>
    </row>
    <row r="28" spans="1:11" ht="14.4" customHeight="1" thickBot="1" x14ac:dyDescent="0.35">
      <c r="A28" s="317" t="s">
        <v>186</v>
      </c>
      <c r="B28" s="295">
        <v>193.06523463739401</v>
      </c>
      <c r="C28" s="295">
        <v>164.74742000000001</v>
      </c>
      <c r="D28" s="296">
        <v>-28.317814637394001</v>
      </c>
      <c r="E28" s="297">
        <v>0.85332514841100005</v>
      </c>
      <c r="F28" s="295">
        <v>180</v>
      </c>
      <c r="G28" s="296">
        <v>90</v>
      </c>
      <c r="H28" s="298">
        <v>24.503799999999998</v>
      </c>
      <c r="I28" s="295">
        <v>84.905990000000003</v>
      </c>
      <c r="J28" s="296">
        <v>-5.0940099999989998</v>
      </c>
      <c r="K28" s="299">
        <v>0.47169994444399999</v>
      </c>
    </row>
    <row r="29" spans="1:11" ht="14.4" customHeight="1" thickBot="1" x14ac:dyDescent="0.35">
      <c r="A29" s="317" t="s">
        <v>187</v>
      </c>
      <c r="B29" s="295">
        <v>5.6204844304190003</v>
      </c>
      <c r="C29" s="295">
        <v>2.1413500000000001</v>
      </c>
      <c r="D29" s="296">
        <v>-3.4791344304190002</v>
      </c>
      <c r="E29" s="297">
        <v>0.38099029123</v>
      </c>
      <c r="F29" s="295">
        <v>11.287542489345</v>
      </c>
      <c r="G29" s="296">
        <v>5.6437712446720001</v>
      </c>
      <c r="H29" s="298">
        <v>1.3988</v>
      </c>
      <c r="I29" s="295">
        <v>7.2816099999999997</v>
      </c>
      <c r="J29" s="296">
        <v>1.637838755327</v>
      </c>
      <c r="K29" s="299">
        <v>0.64510144762400001</v>
      </c>
    </row>
    <row r="30" spans="1:11" ht="14.4" customHeight="1" thickBot="1" x14ac:dyDescent="0.35">
      <c r="A30" s="317" t="s">
        <v>188</v>
      </c>
      <c r="B30" s="295">
        <v>0</v>
      </c>
      <c r="C30" s="295">
        <v>1.1494</v>
      </c>
      <c r="D30" s="296">
        <v>1.1494</v>
      </c>
      <c r="E30" s="305" t="s">
        <v>162</v>
      </c>
      <c r="F30" s="295">
        <v>0</v>
      </c>
      <c r="G30" s="296">
        <v>0</v>
      </c>
      <c r="H30" s="298">
        <v>0</v>
      </c>
      <c r="I30" s="295">
        <v>0</v>
      </c>
      <c r="J30" s="296">
        <v>0</v>
      </c>
      <c r="K30" s="306" t="s">
        <v>162</v>
      </c>
    </row>
    <row r="31" spans="1:11" ht="14.4" customHeight="1" thickBot="1" x14ac:dyDescent="0.35">
      <c r="A31" s="317" t="s">
        <v>189</v>
      </c>
      <c r="B31" s="295">
        <v>0</v>
      </c>
      <c r="C31" s="295">
        <v>0.22627</v>
      </c>
      <c r="D31" s="296">
        <v>0.22627</v>
      </c>
      <c r="E31" s="305" t="s">
        <v>190</v>
      </c>
      <c r="F31" s="295">
        <v>0</v>
      </c>
      <c r="G31" s="296">
        <v>0</v>
      </c>
      <c r="H31" s="298">
        <v>34.310760000000002</v>
      </c>
      <c r="I31" s="295">
        <v>0</v>
      </c>
      <c r="J31" s="296">
        <v>0</v>
      </c>
      <c r="K31" s="299">
        <v>0</v>
      </c>
    </row>
    <row r="32" spans="1:11" ht="14.4" customHeight="1" thickBot="1" x14ac:dyDescent="0.35">
      <c r="A32" s="317" t="s">
        <v>191</v>
      </c>
      <c r="B32" s="295">
        <v>46.527557348517</v>
      </c>
      <c r="C32" s="295">
        <v>24.006399999999999</v>
      </c>
      <c r="D32" s="296">
        <v>-22.521157348517001</v>
      </c>
      <c r="E32" s="297">
        <v>0.51596089216899998</v>
      </c>
      <c r="F32" s="295">
        <v>57</v>
      </c>
      <c r="G32" s="296">
        <v>28.5</v>
      </c>
      <c r="H32" s="298">
        <v>0</v>
      </c>
      <c r="I32" s="295">
        <v>9.3048999999999999</v>
      </c>
      <c r="J32" s="296">
        <v>-19.1951</v>
      </c>
      <c r="K32" s="299">
        <v>0.16324385964900001</v>
      </c>
    </row>
    <row r="33" spans="1:11" ht="14.4" customHeight="1" thickBot="1" x14ac:dyDescent="0.35">
      <c r="A33" s="317" t="s">
        <v>192</v>
      </c>
      <c r="B33" s="295">
        <v>0.69025248502799996</v>
      </c>
      <c r="C33" s="295">
        <v>0</v>
      </c>
      <c r="D33" s="296">
        <v>-0.69025248502799996</v>
      </c>
      <c r="E33" s="297">
        <v>0</v>
      </c>
      <c r="F33" s="295">
        <v>0</v>
      </c>
      <c r="G33" s="296">
        <v>0</v>
      </c>
      <c r="H33" s="298">
        <v>0</v>
      </c>
      <c r="I33" s="295">
        <v>0</v>
      </c>
      <c r="J33" s="296">
        <v>0</v>
      </c>
      <c r="K33" s="299">
        <v>0</v>
      </c>
    </row>
    <row r="34" spans="1:11" ht="14.4" customHeight="1" thickBot="1" x14ac:dyDescent="0.35">
      <c r="A34" s="317" t="s">
        <v>193</v>
      </c>
      <c r="B34" s="295">
        <v>19.645219611325999</v>
      </c>
      <c r="C34" s="295">
        <v>21.05884</v>
      </c>
      <c r="D34" s="296">
        <v>1.4136203886730001</v>
      </c>
      <c r="E34" s="297">
        <v>1.0719574744710001</v>
      </c>
      <c r="F34" s="295">
        <v>21</v>
      </c>
      <c r="G34" s="296">
        <v>10.5</v>
      </c>
      <c r="H34" s="298">
        <v>0</v>
      </c>
      <c r="I34" s="295">
        <v>14.06141</v>
      </c>
      <c r="J34" s="296">
        <v>3.56141</v>
      </c>
      <c r="K34" s="299">
        <v>0.66959095237999999</v>
      </c>
    </row>
    <row r="35" spans="1:11" ht="14.4" customHeight="1" thickBot="1" x14ac:dyDescent="0.35">
      <c r="A35" s="317" t="s">
        <v>194</v>
      </c>
      <c r="B35" s="295">
        <v>69.840668230969996</v>
      </c>
      <c r="C35" s="295">
        <v>48.70138</v>
      </c>
      <c r="D35" s="296">
        <v>-21.139288230969999</v>
      </c>
      <c r="E35" s="297">
        <v>0.69732122033699995</v>
      </c>
      <c r="F35" s="295">
        <v>77</v>
      </c>
      <c r="G35" s="296">
        <v>38.5</v>
      </c>
      <c r="H35" s="298">
        <v>3.4939399999999998</v>
      </c>
      <c r="I35" s="295">
        <v>16.16686</v>
      </c>
      <c r="J35" s="296">
        <v>-22.33314</v>
      </c>
      <c r="K35" s="299">
        <v>0.20995922077900001</v>
      </c>
    </row>
    <row r="36" spans="1:11" ht="14.4" customHeight="1" thickBot="1" x14ac:dyDescent="0.35">
      <c r="A36" s="317" t="s">
        <v>195</v>
      </c>
      <c r="B36" s="295">
        <v>0</v>
      </c>
      <c r="C36" s="295">
        <v>35.91086</v>
      </c>
      <c r="D36" s="296">
        <v>35.91086</v>
      </c>
      <c r="E36" s="305" t="s">
        <v>162</v>
      </c>
      <c r="F36" s="295">
        <v>0</v>
      </c>
      <c r="G36" s="296">
        <v>0</v>
      </c>
      <c r="H36" s="298">
        <v>0</v>
      </c>
      <c r="I36" s="295">
        <v>0</v>
      </c>
      <c r="J36" s="296">
        <v>0</v>
      </c>
      <c r="K36" s="306" t="s">
        <v>162</v>
      </c>
    </row>
    <row r="37" spans="1:11" ht="14.4" customHeight="1" thickBot="1" x14ac:dyDescent="0.35">
      <c r="A37" s="317" t="s">
        <v>196</v>
      </c>
      <c r="B37" s="295">
        <v>388.030001030243</v>
      </c>
      <c r="C37" s="295">
        <v>373.98318</v>
      </c>
      <c r="D37" s="296">
        <v>-14.046821030242</v>
      </c>
      <c r="E37" s="297">
        <v>0.96379965210600005</v>
      </c>
      <c r="F37" s="295">
        <v>380</v>
      </c>
      <c r="G37" s="296">
        <v>190</v>
      </c>
      <c r="H37" s="298">
        <v>20.997350000000001</v>
      </c>
      <c r="I37" s="295">
        <v>120.03895</v>
      </c>
      <c r="J37" s="296">
        <v>-69.96105</v>
      </c>
      <c r="K37" s="299">
        <v>0.31589197368400002</v>
      </c>
    </row>
    <row r="38" spans="1:11" ht="14.4" customHeight="1" thickBot="1" x14ac:dyDescent="0.35">
      <c r="A38" s="316" t="s">
        <v>197</v>
      </c>
      <c r="B38" s="300">
        <v>140.896171625861</v>
      </c>
      <c r="C38" s="300">
        <v>73.531099999999995</v>
      </c>
      <c r="D38" s="301">
        <v>-67.365071625861006</v>
      </c>
      <c r="E38" s="307">
        <v>0.52188146172799998</v>
      </c>
      <c r="F38" s="300">
        <v>80.700262983515998</v>
      </c>
      <c r="G38" s="301">
        <v>40.350131491757999</v>
      </c>
      <c r="H38" s="303">
        <v>0.65600000000000003</v>
      </c>
      <c r="I38" s="300">
        <v>7.9996400000000003</v>
      </c>
      <c r="J38" s="301">
        <v>-32.350491491758</v>
      </c>
      <c r="K38" s="308">
        <v>9.9127805836000005E-2</v>
      </c>
    </row>
    <row r="39" spans="1:11" ht="14.4" customHeight="1" thickBot="1" x14ac:dyDescent="0.35">
      <c r="A39" s="317" t="s">
        <v>198</v>
      </c>
      <c r="B39" s="295">
        <v>0</v>
      </c>
      <c r="C39" s="295">
        <v>2.8363</v>
      </c>
      <c r="D39" s="296">
        <v>2.8363</v>
      </c>
      <c r="E39" s="305" t="s">
        <v>162</v>
      </c>
      <c r="F39" s="295">
        <v>0</v>
      </c>
      <c r="G39" s="296">
        <v>0</v>
      </c>
      <c r="H39" s="298">
        <v>0.39</v>
      </c>
      <c r="I39" s="295">
        <v>0.39</v>
      </c>
      <c r="J39" s="296">
        <v>0.39</v>
      </c>
      <c r="K39" s="306" t="s">
        <v>162</v>
      </c>
    </row>
    <row r="40" spans="1:11" ht="14.4" customHeight="1" thickBot="1" x14ac:dyDescent="0.35">
      <c r="A40" s="317" t="s">
        <v>199</v>
      </c>
      <c r="B40" s="295">
        <v>2.266312057655</v>
      </c>
      <c r="C40" s="295">
        <v>0</v>
      </c>
      <c r="D40" s="296">
        <v>-2.266312057655</v>
      </c>
      <c r="E40" s="297">
        <v>0</v>
      </c>
      <c r="F40" s="295">
        <v>0</v>
      </c>
      <c r="G40" s="296">
        <v>0</v>
      </c>
      <c r="H40" s="298">
        <v>0</v>
      </c>
      <c r="I40" s="295">
        <v>0</v>
      </c>
      <c r="J40" s="296">
        <v>0</v>
      </c>
      <c r="K40" s="299">
        <v>0</v>
      </c>
    </row>
    <row r="41" spans="1:11" ht="14.4" customHeight="1" thickBot="1" x14ac:dyDescent="0.35">
      <c r="A41" s="317" t="s">
        <v>200</v>
      </c>
      <c r="B41" s="295">
        <v>29.284522516382999</v>
      </c>
      <c r="C41" s="295">
        <v>52.687199999999997</v>
      </c>
      <c r="D41" s="296">
        <v>23.402677483615999</v>
      </c>
      <c r="E41" s="297">
        <v>1.7991483375049999</v>
      </c>
      <c r="F41" s="295">
        <v>68.700885405752999</v>
      </c>
      <c r="G41" s="296">
        <v>34.350442702876002</v>
      </c>
      <c r="H41" s="298">
        <v>0</v>
      </c>
      <c r="I41" s="295">
        <v>2.9159999999999999</v>
      </c>
      <c r="J41" s="296">
        <v>-31.434442702876002</v>
      </c>
      <c r="K41" s="299">
        <v>4.2444867817E-2</v>
      </c>
    </row>
    <row r="42" spans="1:11" ht="14.4" customHeight="1" thickBot="1" x14ac:dyDescent="0.35">
      <c r="A42" s="317" t="s">
        <v>201</v>
      </c>
      <c r="B42" s="295">
        <v>100.837615200995</v>
      </c>
      <c r="C42" s="295">
        <v>8.4788399999999999</v>
      </c>
      <c r="D42" s="296">
        <v>-92.358775200994003</v>
      </c>
      <c r="E42" s="297">
        <v>8.4084098805999999E-2</v>
      </c>
      <c r="F42" s="295">
        <v>11.358312643411001</v>
      </c>
      <c r="G42" s="296">
        <v>5.6791563217050003</v>
      </c>
      <c r="H42" s="298">
        <v>0</v>
      </c>
      <c r="I42" s="295">
        <v>2.4660000000000002</v>
      </c>
      <c r="J42" s="296">
        <v>-3.2131563217050001</v>
      </c>
      <c r="K42" s="299">
        <v>0.21710971316</v>
      </c>
    </row>
    <row r="43" spans="1:11" ht="14.4" customHeight="1" thickBot="1" x14ac:dyDescent="0.35">
      <c r="A43" s="317" t="s">
        <v>202</v>
      </c>
      <c r="B43" s="295">
        <v>0</v>
      </c>
      <c r="C43" s="295">
        <v>8.9374299999990008</v>
      </c>
      <c r="D43" s="296">
        <v>8.9374299999990008</v>
      </c>
      <c r="E43" s="305" t="s">
        <v>162</v>
      </c>
      <c r="F43" s="295">
        <v>0</v>
      </c>
      <c r="G43" s="296">
        <v>0</v>
      </c>
      <c r="H43" s="298">
        <v>0.26600000000000001</v>
      </c>
      <c r="I43" s="295">
        <v>0.53837999999999997</v>
      </c>
      <c r="J43" s="296">
        <v>0.53837999999999997</v>
      </c>
      <c r="K43" s="306" t="s">
        <v>162</v>
      </c>
    </row>
    <row r="44" spans="1:11" ht="14.4" customHeight="1" thickBot="1" x14ac:dyDescent="0.35">
      <c r="A44" s="317" t="s">
        <v>203</v>
      </c>
      <c r="B44" s="295">
        <v>8.5077218508270001</v>
      </c>
      <c r="C44" s="295">
        <v>0.59133000000000002</v>
      </c>
      <c r="D44" s="296">
        <v>-7.9163918508269999</v>
      </c>
      <c r="E44" s="297">
        <v>6.9505093180999997E-2</v>
      </c>
      <c r="F44" s="295">
        <v>0.64106493435099998</v>
      </c>
      <c r="G44" s="296">
        <v>0.320532467175</v>
      </c>
      <c r="H44" s="298">
        <v>0</v>
      </c>
      <c r="I44" s="295">
        <v>1.68926</v>
      </c>
      <c r="J44" s="296">
        <v>1.3687275328240001</v>
      </c>
      <c r="K44" s="299">
        <v>2.6350840757020002</v>
      </c>
    </row>
    <row r="45" spans="1:11" ht="14.4" customHeight="1" thickBot="1" x14ac:dyDescent="0.35">
      <c r="A45" s="316" t="s">
        <v>204</v>
      </c>
      <c r="B45" s="300">
        <v>125.68071884182901</v>
      </c>
      <c r="C45" s="300">
        <v>310.85775000000098</v>
      </c>
      <c r="D45" s="301">
        <v>185.17703115817201</v>
      </c>
      <c r="E45" s="307">
        <v>2.4733925208619998</v>
      </c>
      <c r="F45" s="300">
        <v>167.7</v>
      </c>
      <c r="G45" s="301">
        <v>83.85</v>
      </c>
      <c r="H45" s="303">
        <v>14.29907</v>
      </c>
      <c r="I45" s="300">
        <v>237.52548999999999</v>
      </c>
      <c r="J45" s="301">
        <v>153.67549</v>
      </c>
      <c r="K45" s="308">
        <v>1.41637143709</v>
      </c>
    </row>
    <row r="46" spans="1:11" ht="14.4" customHeight="1" thickBot="1" x14ac:dyDescent="0.35">
      <c r="A46" s="317" t="s">
        <v>205</v>
      </c>
      <c r="B46" s="295">
        <v>0</v>
      </c>
      <c r="C46" s="295">
        <v>0</v>
      </c>
      <c r="D46" s="296">
        <v>0</v>
      </c>
      <c r="E46" s="297">
        <v>1</v>
      </c>
      <c r="F46" s="295">
        <v>3</v>
      </c>
      <c r="G46" s="296">
        <v>1.5</v>
      </c>
      <c r="H46" s="298">
        <v>0</v>
      </c>
      <c r="I46" s="295">
        <v>1.3552</v>
      </c>
      <c r="J46" s="296">
        <v>-0.14480000000000001</v>
      </c>
      <c r="K46" s="299">
        <v>0.45173333333299998</v>
      </c>
    </row>
    <row r="47" spans="1:11" ht="14.4" customHeight="1" thickBot="1" x14ac:dyDescent="0.35">
      <c r="A47" s="317" t="s">
        <v>206</v>
      </c>
      <c r="B47" s="295">
        <v>0</v>
      </c>
      <c r="C47" s="295">
        <v>222.83656000000099</v>
      </c>
      <c r="D47" s="296">
        <v>222.83656000000099</v>
      </c>
      <c r="E47" s="305" t="s">
        <v>162</v>
      </c>
      <c r="F47" s="295">
        <v>79</v>
      </c>
      <c r="G47" s="296">
        <v>39.5</v>
      </c>
      <c r="H47" s="298">
        <v>2.11266</v>
      </c>
      <c r="I47" s="295">
        <v>200.25654</v>
      </c>
      <c r="J47" s="296">
        <v>160.75654</v>
      </c>
      <c r="K47" s="299">
        <v>2.5348929113919998</v>
      </c>
    </row>
    <row r="48" spans="1:11" ht="14.4" customHeight="1" thickBot="1" x14ac:dyDescent="0.35">
      <c r="A48" s="317" t="s">
        <v>207</v>
      </c>
      <c r="B48" s="295">
        <v>0</v>
      </c>
      <c r="C48" s="295">
        <v>-0.3</v>
      </c>
      <c r="D48" s="296">
        <v>-0.3</v>
      </c>
      <c r="E48" s="305" t="s">
        <v>190</v>
      </c>
      <c r="F48" s="295">
        <v>-0.3</v>
      </c>
      <c r="G48" s="296">
        <v>-0.15</v>
      </c>
      <c r="H48" s="298">
        <v>0</v>
      </c>
      <c r="I48" s="295">
        <v>0</v>
      </c>
      <c r="J48" s="296">
        <v>0.15</v>
      </c>
      <c r="K48" s="299">
        <v>0</v>
      </c>
    </row>
    <row r="49" spans="1:11" ht="14.4" customHeight="1" thickBot="1" x14ac:dyDescent="0.35">
      <c r="A49" s="317" t="s">
        <v>208</v>
      </c>
      <c r="B49" s="295">
        <v>83.511371945212005</v>
      </c>
      <c r="C49" s="295">
        <v>50.063749999999999</v>
      </c>
      <c r="D49" s="296">
        <v>-33.447621945210997</v>
      </c>
      <c r="E49" s="297">
        <v>0.59948422393099998</v>
      </c>
      <c r="F49" s="295">
        <v>50</v>
      </c>
      <c r="G49" s="296">
        <v>25</v>
      </c>
      <c r="H49" s="298">
        <v>8.4515100000000007</v>
      </c>
      <c r="I49" s="295">
        <v>23.229649999999999</v>
      </c>
      <c r="J49" s="296">
        <v>-1.770349999999</v>
      </c>
      <c r="K49" s="299">
        <v>0.46459299999999998</v>
      </c>
    </row>
    <row r="50" spans="1:11" ht="14.4" customHeight="1" thickBot="1" x14ac:dyDescent="0.35">
      <c r="A50" s="317" t="s">
        <v>209</v>
      </c>
      <c r="B50" s="295">
        <v>19.646695714193999</v>
      </c>
      <c r="C50" s="295">
        <v>17.37285</v>
      </c>
      <c r="D50" s="296">
        <v>-2.2738457141940001</v>
      </c>
      <c r="E50" s="297">
        <v>0.884263198897</v>
      </c>
      <c r="F50" s="295">
        <v>16</v>
      </c>
      <c r="G50" s="296">
        <v>8</v>
      </c>
      <c r="H50" s="298">
        <v>1.5446500000000001</v>
      </c>
      <c r="I50" s="295">
        <v>4.6328500000000004</v>
      </c>
      <c r="J50" s="296">
        <v>-3.3671500000000001</v>
      </c>
      <c r="K50" s="299">
        <v>0.28955312500000002</v>
      </c>
    </row>
    <row r="51" spans="1:11" ht="14.4" customHeight="1" thickBot="1" x14ac:dyDescent="0.35">
      <c r="A51" s="317" t="s">
        <v>210</v>
      </c>
      <c r="B51" s="295">
        <v>22.522651182421999</v>
      </c>
      <c r="C51" s="295">
        <v>20.884589999999999</v>
      </c>
      <c r="D51" s="296">
        <v>-1.6380611824219999</v>
      </c>
      <c r="E51" s="297">
        <v>0.92727049896699998</v>
      </c>
      <c r="F51" s="295">
        <v>20</v>
      </c>
      <c r="G51" s="296">
        <v>10</v>
      </c>
      <c r="H51" s="298">
        <v>2.1902499999999998</v>
      </c>
      <c r="I51" s="295">
        <v>8.0512499999999996</v>
      </c>
      <c r="J51" s="296">
        <v>-1.94875</v>
      </c>
      <c r="K51" s="299">
        <v>0.40256249999999999</v>
      </c>
    </row>
    <row r="52" spans="1:11" ht="14.4" customHeight="1" thickBot="1" x14ac:dyDescent="0.35">
      <c r="A52" s="316" t="s">
        <v>211</v>
      </c>
      <c r="B52" s="300">
        <v>0</v>
      </c>
      <c r="C52" s="300">
        <v>4.1512399999999996</v>
      </c>
      <c r="D52" s="301">
        <v>4.1512399999999996</v>
      </c>
      <c r="E52" s="302" t="s">
        <v>190</v>
      </c>
      <c r="F52" s="300">
        <v>0</v>
      </c>
      <c r="G52" s="301">
        <v>0</v>
      </c>
      <c r="H52" s="303">
        <v>0</v>
      </c>
      <c r="I52" s="300">
        <v>0</v>
      </c>
      <c r="J52" s="301">
        <v>0</v>
      </c>
      <c r="K52" s="304" t="s">
        <v>162</v>
      </c>
    </row>
    <row r="53" spans="1:11" ht="14.4" customHeight="1" thickBot="1" x14ac:dyDescent="0.35">
      <c r="A53" s="317" t="s">
        <v>212</v>
      </c>
      <c r="B53" s="295">
        <v>0</v>
      </c>
      <c r="C53" s="295">
        <v>4.1512399999999996</v>
      </c>
      <c r="D53" s="296">
        <v>4.1512399999999996</v>
      </c>
      <c r="E53" s="305" t="s">
        <v>190</v>
      </c>
      <c r="F53" s="295">
        <v>0</v>
      </c>
      <c r="G53" s="296">
        <v>0</v>
      </c>
      <c r="H53" s="298">
        <v>0</v>
      </c>
      <c r="I53" s="295">
        <v>0</v>
      </c>
      <c r="J53" s="296">
        <v>0</v>
      </c>
      <c r="K53" s="306" t="s">
        <v>162</v>
      </c>
    </row>
    <row r="54" spans="1:11" ht="14.4" customHeight="1" thickBot="1" x14ac:dyDescent="0.35">
      <c r="A54" s="316" t="s">
        <v>213</v>
      </c>
      <c r="B54" s="300">
        <v>0</v>
      </c>
      <c r="C54" s="300">
        <v>2.2234600000000002</v>
      </c>
      <c r="D54" s="301">
        <v>2.2234600000000002</v>
      </c>
      <c r="E54" s="302" t="s">
        <v>162</v>
      </c>
      <c r="F54" s="300">
        <v>0</v>
      </c>
      <c r="G54" s="301">
        <v>0</v>
      </c>
      <c r="H54" s="303">
        <v>0.62461999999999995</v>
      </c>
      <c r="I54" s="300">
        <v>0.95681000000000005</v>
      </c>
      <c r="J54" s="301">
        <v>0.95681000000000005</v>
      </c>
      <c r="K54" s="304" t="s">
        <v>162</v>
      </c>
    </row>
    <row r="55" spans="1:11" ht="14.4" customHeight="1" thickBot="1" x14ac:dyDescent="0.35">
      <c r="A55" s="317" t="s">
        <v>214</v>
      </c>
      <c r="B55" s="295">
        <v>0</v>
      </c>
      <c r="C55" s="295">
        <v>1.6432899999999999</v>
      </c>
      <c r="D55" s="296">
        <v>1.6432899999999999</v>
      </c>
      <c r="E55" s="305" t="s">
        <v>162</v>
      </c>
      <c r="F55" s="295">
        <v>0</v>
      </c>
      <c r="G55" s="296">
        <v>0</v>
      </c>
      <c r="H55" s="298">
        <v>0.22600000000000001</v>
      </c>
      <c r="I55" s="295">
        <v>0.31716</v>
      </c>
      <c r="J55" s="296">
        <v>0.31716</v>
      </c>
      <c r="K55" s="306" t="s">
        <v>162</v>
      </c>
    </row>
    <row r="56" spans="1:11" ht="14.4" customHeight="1" thickBot="1" x14ac:dyDescent="0.35">
      <c r="A56" s="317" t="s">
        <v>215</v>
      </c>
      <c r="B56" s="295">
        <v>0</v>
      </c>
      <c r="C56" s="295">
        <v>3.4299999999999997E-2</v>
      </c>
      <c r="D56" s="296">
        <v>3.4299999999999997E-2</v>
      </c>
      <c r="E56" s="305" t="s">
        <v>162</v>
      </c>
      <c r="F56" s="295">
        <v>0</v>
      </c>
      <c r="G56" s="296">
        <v>0</v>
      </c>
      <c r="H56" s="298">
        <v>4.0000000000000003E-5</v>
      </c>
      <c r="I56" s="295">
        <v>2.7000000000000001E-3</v>
      </c>
      <c r="J56" s="296">
        <v>2.7000000000000001E-3</v>
      </c>
      <c r="K56" s="306" t="s">
        <v>162</v>
      </c>
    </row>
    <row r="57" spans="1:11" ht="14.4" customHeight="1" thickBot="1" x14ac:dyDescent="0.35">
      <c r="A57" s="317" t="s">
        <v>216</v>
      </c>
      <c r="B57" s="295">
        <v>0</v>
      </c>
      <c r="C57" s="295">
        <v>0.54198000000000002</v>
      </c>
      <c r="D57" s="296">
        <v>0.54198000000000002</v>
      </c>
      <c r="E57" s="305" t="s">
        <v>162</v>
      </c>
      <c r="F57" s="295">
        <v>0</v>
      </c>
      <c r="G57" s="296">
        <v>0</v>
      </c>
      <c r="H57" s="298">
        <v>0.39846999999999999</v>
      </c>
      <c r="I57" s="295">
        <v>0.62963999999999998</v>
      </c>
      <c r="J57" s="296">
        <v>0.62963999999999998</v>
      </c>
      <c r="K57" s="306" t="s">
        <v>162</v>
      </c>
    </row>
    <row r="58" spans="1:11" ht="14.4" customHeight="1" thickBot="1" x14ac:dyDescent="0.35">
      <c r="A58" s="317" t="s">
        <v>217</v>
      </c>
      <c r="B58" s="295">
        <v>0</v>
      </c>
      <c r="C58" s="295">
        <v>3.8899999999999998E-3</v>
      </c>
      <c r="D58" s="296">
        <v>3.8899999999999998E-3</v>
      </c>
      <c r="E58" s="305" t="s">
        <v>190</v>
      </c>
      <c r="F58" s="295">
        <v>0</v>
      </c>
      <c r="G58" s="296">
        <v>0</v>
      </c>
      <c r="H58" s="298">
        <v>1.0999999899999999E-4</v>
      </c>
      <c r="I58" s="295">
        <v>7.3099999999999997E-3</v>
      </c>
      <c r="J58" s="296">
        <v>7.3099999999999997E-3</v>
      </c>
      <c r="K58" s="306" t="s">
        <v>162</v>
      </c>
    </row>
    <row r="59" spans="1:11" ht="14.4" customHeight="1" thickBot="1" x14ac:dyDescent="0.35">
      <c r="A59" s="316" t="s">
        <v>218</v>
      </c>
      <c r="B59" s="300">
        <v>0</v>
      </c>
      <c r="C59" s="300">
        <v>0.23064999999999999</v>
      </c>
      <c r="D59" s="301">
        <v>0.23064999999999999</v>
      </c>
      <c r="E59" s="302" t="s">
        <v>162</v>
      </c>
      <c r="F59" s="300">
        <v>0</v>
      </c>
      <c r="G59" s="301">
        <v>0</v>
      </c>
      <c r="H59" s="303">
        <v>9.9999999999999598E-5</v>
      </c>
      <c r="I59" s="300">
        <v>7.3299999999999997E-3</v>
      </c>
      <c r="J59" s="301">
        <v>7.3299999999999997E-3</v>
      </c>
      <c r="K59" s="304" t="s">
        <v>162</v>
      </c>
    </row>
    <row r="60" spans="1:11" ht="14.4" customHeight="1" thickBot="1" x14ac:dyDescent="0.35">
      <c r="A60" s="317" t="s">
        <v>219</v>
      </c>
      <c r="B60" s="295">
        <v>0</v>
      </c>
      <c r="C60" s="295">
        <v>0.23064999999999999</v>
      </c>
      <c r="D60" s="296">
        <v>0.23064999999999999</v>
      </c>
      <c r="E60" s="305" t="s">
        <v>162</v>
      </c>
      <c r="F60" s="295">
        <v>0</v>
      </c>
      <c r="G60" s="296">
        <v>0</v>
      </c>
      <c r="H60" s="298">
        <v>9.9999999999999598E-5</v>
      </c>
      <c r="I60" s="295">
        <v>7.3299999999999997E-3</v>
      </c>
      <c r="J60" s="296">
        <v>7.3299999999999997E-3</v>
      </c>
      <c r="K60" s="306" t="s">
        <v>162</v>
      </c>
    </row>
    <row r="61" spans="1:11" ht="14.4" customHeight="1" thickBot="1" x14ac:dyDescent="0.35">
      <c r="A61" s="316" t="s">
        <v>220</v>
      </c>
      <c r="B61" s="300">
        <v>0</v>
      </c>
      <c r="C61" s="300">
        <v>0.20730999999999999</v>
      </c>
      <c r="D61" s="301">
        <v>0.20730999999999999</v>
      </c>
      <c r="E61" s="302" t="s">
        <v>162</v>
      </c>
      <c r="F61" s="300">
        <v>0</v>
      </c>
      <c r="G61" s="301">
        <v>0</v>
      </c>
      <c r="H61" s="303">
        <v>2.8719999999999999E-2</v>
      </c>
      <c r="I61" s="300">
        <v>6.9589999999999999E-2</v>
      </c>
      <c r="J61" s="301">
        <v>6.9589999999999999E-2</v>
      </c>
      <c r="K61" s="304" t="s">
        <v>162</v>
      </c>
    </row>
    <row r="62" spans="1:11" ht="14.4" customHeight="1" thickBot="1" x14ac:dyDescent="0.35">
      <c r="A62" s="317" t="s">
        <v>221</v>
      </c>
      <c r="B62" s="295">
        <v>0</v>
      </c>
      <c r="C62" s="295">
        <v>0.20730999999999999</v>
      </c>
      <c r="D62" s="296">
        <v>0.20730999999999999</v>
      </c>
      <c r="E62" s="305" t="s">
        <v>162</v>
      </c>
      <c r="F62" s="295">
        <v>0</v>
      </c>
      <c r="G62" s="296">
        <v>0</v>
      </c>
      <c r="H62" s="298">
        <v>2.8719999999999999E-2</v>
      </c>
      <c r="I62" s="295">
        <v>6.9589999999999999E-2</v>
      </c>
      <c r="J62" s="296">
        <v>6.9589999999999999E-2</v>
      </c>
      <c r="K62" s="306" t="s">
        <v>162</v>
      </c>
    </row>
    <row r="63" spans="1:11" ht="14.4" customHeight="1" thickBot="1" x14ac:dyDescent="0.35">
      <c r="A63" s="315" t="s">
        <v>22</v>
      </c>
      <c r="B63" s="295">
        <v>2046.7572583717399</v>
      </c>
      <c r="C63" s="295">
        <v>1810.7745199999999</v>
      </c>
      <c r="D63" s="296">
        <v>-235.982738371739</v>
      </c>
      <c r="E63" s="297">
        <v>0.88470409111399995</v>
      </c>
      <c r="F63" s="295">
        <v>1852.9800940252501</v>
      </c>
      <c r="G63" s="296">
        <v>926.49004701262595</v>
      </c>
      <c r="H63" s="298">
        <v>103.276</v>
      </c>
      <c r="I63" s="295">
        <v>975.22964999999999</v>
      </c>
      <c r="J63" s="296">
        <v>48.739602987373999</v>
      </c>
      <c r="K63" s="299">
        <v>0.52630336027000002</v>
      </c>
    </row>
    <row r="64" spans="1:11" ht="14.4" customHeight="1" thickBot="1" x14ac:dyDescent="0.35">
      <c r="A64" s="316" t="s">
        <v>222</v>
      </c>
      <c r="B64" s="300">
        <v>0</v>
      </c>
      <c r="C64" s="300">
        <v>-7.90625</v>
      </c>
      <c r="D64" s="301">
        <v>-7.90625</v>
      </c>
      <c r="E64" s="302" t="s">
        <v>162</v>
      </c>
      <c r="F64" s="300">
        <v>0</v>
      </c>
      <c r="G64" s="301">
        <v>0</v>
      </c>
      <c r="H64" s="303">
        <v>-1.8534299999999999</v>
      </c>
      <c r="I64" s="300">
        <v>-4.7562499999999996</v>
      </c>
      <c r="J64" s="301">
        <v>-4.7562499999999996</v>
      </c>
      <c r="K64" s="304" t="s">
        <v>162</v>
      </c>
    </row>
    <row r="65" spans="1:11" ht="14.4" customHeight="1" thickBot="1" x14ac:dyDescent="0.35">
      <c r="A65" s="317" t="s">
        <v>223</v>
      </c>
      <c r="B65" s="295">
        <v>0</v>
      </c>
      <c r="C65" s="295">
        <v>-7.90625</v>
      </c>
      <c r="D65" s="296">
        <v>-7.90625</v>
      </c>
      <c r="E65" s="305" t="s">
        <v>162</v>
      </c>
      <c r="F65" s="295">
        <v>0</v>
      </c>
      <c r="G65" s="296">
        <v>0</v>
      </c>
      <c r="H65" s="298">
        <v>-1.8534299999999999</v>
      </c>
      <c r="I65" s="295">
        <v>-4.7562499999999996</v>
      </c>
      <c r="J65" s="296">
        <v>-4.7562499999999996</v>
      </c>
      <c r="K65" s="306" t="s">
        <v>162</v>
      </c>
    </row>
    <row r="66" spans="1:11" ht="14.4" customHeight="1" thickBot="1" x14ac:dyDescent="0.35">
      <c r="A66" s="316" t="s">
        <v>224</v>
      </c>
      <c r="B66" s="300">
        <v>2046.7572583717399</v>
      </c>
      <c r="C66" s="300">
        <v>1810.7745199999999</v>
      </c>
      <c r="D66" s="301">
        <v>-235.982738371739</v>
      </c>
      <c r="E66" s="307">
        <v>0.88470409111399995</v>
      </c>
      <c r="F66" s="300">
        <v>1852.9800940252501</v>
      </c>
      <c r="G66" s="301">
        <v>926.49004701262595</v>
      </c>
      <c r="H66" s="303">
        <v>103.276</v>
      </c>
      <c r="I66" s="300">
        <v>975.22964999999999</v>
      </c>
      <c r="J66" s="301">
        <v>48.739602987373999</v>
      </c>
      <c r="K66" s="308">
        <v>0.52630336027000002</v>
      </c>
    </row>
    <row r="67" spans="1:11" ht="14.4" customHeight="1" thickBot="1" x14ac:dyDescent="0.35">
      <c r="A67" s="317" t="s">
        <v>225</v>
      </c>
      <c r="B67" s="295">
        <v>660.76145987835196</v>
      </c>
      <c r="C67" s="295">
        <v>578.21400000000006</v>
      </c>
      <c r="D67" s="296">
        <v>-82.547459878351006</v>
      </c>
      <c r="E67" s="297">
        <v>0.87507222365299997</v>
      </c>
      <c r="F67" s="295">
        <v>600.99999999999795</v>
      </c>
      <c r="G67" s="296">
        <v>300.49999999999898</v>
      </c>
      <c r="H67" s="298">
        <v>53.9</v>
      </c>
      <c r="I67" s="295">
        <v>299.78300000000002</v>
      </c>
      <c r="J67" s="296">
        <v>-0.71699999999800001</v>
      </c>
      <c r="K67" s="299">
        <v>0.49880698835199999</v>
      </c>
    </row>
    <row r="68" spans="1:11" ht="14.4" customHeight="1" thickBot="1" x14ac:dyDescent="0.35">
      <c r="A68" s="317" t="s">
        <v>226</v>
      </c>
      <c r="B68" s="295">
        <v>332.32663090266999</v>
      </c>
      <c r="C68" s="295">
        <v>191.66200000000001</v>
      </c>
      <c r="D68" s="296">
        <v>-140.66463090267001</v>
      </c>
      <c r="E68" s="297">
        <v>0.57672777977300005</v>
      </c>
      <c r="F68" s="295">
        <v>206.98009402525801</v>
      </c>
      <c r="G68" s="296">
        <v>103.49004701262901</v>
      </c>
      <c r="H68" s="298">
        <v>15.61</v>
      </c>
      <c r="I68" s="295">
        <v>98.363</v>
      </c>
      <c r="J68" s="296">
        <v>-5.1270470126290002</v>
      </c>
      <c r="K68" s="299">
        <v>0.47522927488799999</v>
      </c>
    </row>
    <row r="69" spans="1:11" ht="14.4" customHeight="1" thickBot="1" x14ac:dyDescent="0.35">
      <c r="A69" s="317" t="s">
        <v>227</v>
      </c>
      <c r="B69" s="295">
        <v>1039.3771216380801</v>
      </c>
      <c r="C69" s="295">
        <v>1051.732</v>
      </c>
      <c r="D69" s="296">
        <v>12.354878361921999</v>
      </c>
      <c r="E69" s="297">
        <v>1.0118868099980001</v>
      </c>
      <c r="F69" s="295">
        <v>1040</v>
      </c>
      <c r="G69" s="296">
        <v>519.99999999999795</v>
      </c>
      <c r="H69" s="298">
        <v>33.765999999999998</v>
      </c>
      <c r="I69" s="295">
        <v>576.80499999999995</v>
      </c>
      <c r="J69" s="296">
        <v>56.805000000002003</v>
      </c>
      <c r="K69" s="299">
        <v>0.55462019230699999</v>
      </c>
    </row>
    <row r="70" spans="1:11" ht="14.4" customHeight="1" thickBot="1" x14ac:dyDescent="0.35">
      <c r="A70" s="317" t="s">
        <v>228</v>
      </c>
      <c r="B70" s="295">
        <v>14.292045952639</v>
      </c>
      <c r="C70" s="295">
        <v>-10.83348</v>
      </c>
      <c r="D70" s="296">
        <v>-25.125525952638998</v>
      </c>
      <c r="E70" s="297">
        <v>-0.75800763836700003</v>
      </c>
      <c r="F70" s="295">
        <v>4.9999999999989999</v>
      </c>
      <c r="G70" s="296">
        <v>2.4999999999989999</v>
      </c>
      <c r="H70" s="298">
        <v>0</v>
      </c>
      <c r="I70" s="295">
        <v>0.27865000000000001</v>
      </c>
      <c r="J70" s="296">
        <v>-2.2213499999990001</v>
      </c>
      <c r="K70" s="299">
        <v>5.5730000000000002E-2</v>
      </c>
    </row>
    <row r="71" spans="1:11" ht="14.4" customHeight="1" thickBot="1" x14ac:dyDescent="0.35">
      <c r="A71" s="316" t="s">
        <v>229</v>
      </c>
      <c r="B71" s="300">
        <v>0</v>
      </c>
      <c r="C71" s="300">
        <v>7.90625</v>
      </c>
      <c r="D71" s="301">
        <v>7.90625</v>
      </c>
      <c r="E71" s="302" t="s">
        <v>162</v>
      </c>
      <c r="F71" s="300">
        <v>0</v>
      </c>
      <c r="G71" s="301">
        <v>0</v>
      </c>
      <c r="H71" s="303">
        <v>1.8534299999999999</v>
      </c>
      <c r="I71" s="300">
        <v>4.7562499999999996</v>
      </c>
      <c r="J71" s="301">
        <v>4.7562499999999996</v>
      </c>
      <c r="K71" s="304" t="s">
        <v>162</v>
      </c>
    </row>
    <row r="72" spans="1:11" ht="14.4" customHeight="1" thickBot="1" x14ac:dyDescent="0.35">
      <c r="A72" s="317" t="s">
        <v>230</v>
      </c>
      <c r="B72" s="295">
        <v>0</v>
      </c>
      <c r="C72" s="295">
        <v>2.5884100000000001</v>
      </c>
      <c r="D72" s="296">
        <v>2.5884100000000001</v>
      </c>
      <c r="E72" s="305" t="s">
        <v>162</v>
      </c>
      <c r="F72" s="295">
        <v>0</v>
      </c>
      <c r="G72" s="296">
        <v>0</v>
      </c>
      <c r="H72" s="298">
        <v>0.7742</v>
      </c>
      <c r="I72" s="295">
        <v>1.49414</v>
      </c>
      <c r="J72" s="296">
        <v>1.49414</v>
      </c>
      <c r="K72" s="306" t="s">
        <v>162</v>
      </c>
    </row>
    <row r="73" spans="1:11" ht="14.4" customHeight="1" thickBot="1" x14ac:dyDescent="0.35">
      <c r="A73" s="317" t="s">
        <v>231</v>
      </c>
      <c r="B73" s="295">
        <v>0</v>
      </c>
      <c r="C73" s="295">
        <v>0.58220000000000005</v>
      </c>
      <c r="D73" s="296">
        <v>0.58220000000000005</v>
      </c>
      <c r="E73" s="305" t="s">
        <v>162</v>
      </c>
      <c r="F73" s="295">
        <v>0</v>
      </c>
      <c r="G73" s="296">
        <v>0</v>
      </c>
      <c r="H73" s="298">
        <v>0.15248</v>
      </c>
      <c r="I73" s="295">
        <v>0.33306999999999998</v>
      </c>
      <c r="J73" s="296">
        <v>0.33306999999999998</v>
      </c>
      <c r="K73" s="306" t="s">
        <v>162</v>
      </c>
    </row>
    <row r="74" spans="1:11" ht="14.4" customHeight="1" thickBot="1" x14ac:dyDescent="0.35">
      <c r="A74" s="317" t="s">
        <v>232</v>
      </c>
      <c r="B74" s="295">
        <v>0</v>
      </c>
      <c r="C74" s="295">
        <v>4.7356400000000001</v>
      </c>
      <c r="D74" s="296">
        <v>4.7356400000000001</v>
      </c>
      <c r="E74" s="305" t="s">
        <v>162</v>
      </c>
      <c r="F74" s="295">
        <v>0</v>
      </c>
      <c r="G74" s="296">
        <v>0</v>
      </c>
      <c r="H74" s="298">
        <v>0.92674999999999996</v>
      </c>
      <c r="I74" s="295">
        <v>2.9290400000000001</v>
      </c>
      <c r="J74" s="296">
        <v>2.9290400000000001</v>
      </c>
      <c r="K74" s="306" t="s">
        <v>162</v>
      </c>
    </row>
    <row r="75" spans="1:11" ht="14.4" customHeight="1" thickBot="1" x14ac:dyDescent="0.35">
      <c r="A75" s="315" t="s">
        <v>23</v>
      </c>
      <c r="B75" s="295">
        <v>280790.41585567797</v>
      </c>
      <c r="C75" s="295">
        <v>296000.25994000002</v>
      </c>
      <c r="D75" s="296">
        <v>15209.8440843222</v>
      </c>
      <c r="E75" s="297">
        <v>1.0541679602480001</v>
      </c>
      <c r="F75" s="295">
        <v>286415</v>
      </c>
      <c r="G75" s="296">
        <v>143207.5</v>
      </c>
      <c r="H75" s="298">
        <v>34628.944190000002</v>
      </c>
      <c r="I75" s="295">
        <v>162446.61017999999</v>
      </c>
      <c r="J75" s="296">
        <v>19239.11018</v>
      </c>
      <c r="K75" s="299">
        <v>0.56717214594200005</v>
      </c>
    </row>
    <row r="76" spans="1:11" ht="14.4" customHeight="1" thickBot="1" x14ac:dyDescent="0.35">
      <c r="A76" s="316" t="s">
        <v>233</v>
      </c>
      <c r="B76" s="300">
        <v>-5.0401774498799998</v>
      </c>
      <c r="C76" s="300">
        <v>-9.7886000000000006</v>
      </c>
      <c r="D76" s="301">
        <v>-4.7484225501189998</v>
      </c>
      <c r="E76" s="307">
        <v>1.9421141611249999</v>
      </c>
      <c r="F76" s="300">
        <v>0</v>
      </c>
      <c r="G76" s="301">
        <v>0</v>
      </c>
      <c r="H76" s="303">
        <v>0</v>
      </c>
      <c r="I76" s="300">
        <v>0</v>
      </c>
      <c r="J76" s="301">
        <v>0</v>
      </c>
      <c r="K76" s="304" t="s">
        <v>162</v>
      </c>
    </row>
    <row r="77" spans="1:11" ht="14.4" customHeight="1" thickBot="1" x14ac:dyDescent="0.35">
      <c r="A77" s="317" t="s">
        <v>234</v>
      </c>
      <c r="B77" s="295">
        <v>-5.0401774498799998</v>
      </c>
      <c r="C77" s="295">
        <v>-9.7886000000000006</v>
      </c>
      <c r="D77" s="296">
        <v>-4.7484225501189998</v>
      </c>
      <c r="E77" s="297">
        <v>1.9421141611249999</v>
      </c>
      <c r="F77" s="295">
        <v>0</v>
      </c>
      <c r="G77" s="296">
        <v>0</v>
      </c>
      <c r="H77" s="298">
        <v>0</v>
      </c>
      <c r="I77" s="295">
        <v>0</v>
      </c>
      <c r="J77" s="296">
        <v>0</v>
      </c>
      <c r="K77" s="306" t="s">
        <v>162</v>
      </c>
    </row>
    <row r="78" spans="1:11" ht="14.4" customHeight="1" thickBot="1" x14ac:dyDescent="0.35">
      <c r="A78" s="316" t="s">
        <v>235</v>
      </c>
      <c r="B78" s="300">
        <v>280795.45603312802</v>
      </c>
      <c r="C78" s="300">
        <v>296010.04853999999</v>
      </c>
      <c r="D78" s="301">
        <v>15214.592506872301</v>
      </c>
      <c r="E78" s="307">
        <v>1.0541838985630001</v>
      </c>
      <c r="F78" s="300">
        <v>286415</v>
      </c>
      <c r="G78" s="301">
        <v>143207.5</v>
      </c>
      <c r="H78" s="303">
        <v>34628.944190000002</v>
      </c>
      <c r="I78" s="300">
        <v>162446.61017999999</v>
      </c>
      <c r="J78" s="301">
        <v>19239.11018</v>
      </c>
      <c r="K78" s="308">
        <v>0.56717214594200005</v>
      </c>
    </row>
    <row r="79" spans="1:11" ht="14.4" customHeight="1" thickBot="1" x14ac:dyDescent="0.35">
      <c r="A79" s="317" t="s">
        <v>236</v>
      </c>
      <c r="B79" s="295">
        <v>20400.133806573602</v>
      </c>
      <c r="C79" s="295">
        <v>22901.707160000002</v>
      </c>
      <c r="D79" s="296">
        <v>2501.57335342639</v>
      </c>
      <c r="E79" s="297">
        <v>1.122625340458</v>
      </c>
      <c r="F79" s="295">
        <v>22288</v>
      </c>
      <c r="G79" s="296">
        <v>11144</v>
      </c>
      <c r="H79" s="298">
        <v>2320.92137</v>
      </c>
      <c r="I79" s="295">
        <v>12640.58287</v>
      </c>
      <c r="J79" s="296">
        <v>1496.58287</v>
      </c>
      <c r="K79" s="299">
        <v>0.56714747263099996</v>
      </c>
    </row>
    <row r="80" spans="1:11" ht="14.4" customHeight="1" thickBot="1" x14ac:dyDescent="0.35">
      <c r="A80" s="317" t="s">
        <v>237</v>
      </c>
      <c r="B80" s="295">
        <v>1163.0001049950399</v>
      </c>
      <c r="C80" s="295">
        <v>953.02187000000094</v>
      </c>
      <c r="D80" s="296">
        <v>-209.978234995039</v>
      </c>
      <c r="E80" s="297">
        <v>0.819451232985</v>
      </c>
      <c r="F80" s="295">
        <v>1000</v>
      </c>
      <c r="G80" s="296">
        <v>500</v>
      </c>
      <c r="H80" s="298">
        <v>45.490479999999998</v>
      </c>
      <c r="I80" s="295">
        <v>406.17914999999999</v>
      </c>
      <c r="J80" s="296">
        <v>-93.820849999999993</v>
      </c>
      <c r="K80" s="299">
        <v>0.40617914999999999</v>
      </c>
    </row>
    <row r="81" spans="1:11" ht="14.4" customHeight="1" thickBot="1" x14ac:dyDescent="0.35">
      <c r="A81" s="317" t="s">
        <v>238</v>
      </c>
      <c r="B81" s="295">
        <v>3192.9909481886798</v>
      </c>
      <c r="C81" s="295">
        <v>2822.7291799999998</v>
      </c>
      <c r="D81" s="296">
        <v>-370.26176818867998</v>
      </c>
      <c r="E81" s="297">
        <v>0.88403920518500001</v>
      </c>
      <c r="F81" s="295">
        <v>2108</v>
      </c>
      <c r="G81" s="296">
        <v>1054</v>
      </c>
      <c r="H81" s="298">
        <v>237.51985999999999</v>
      </c>
      <c r="I81" s="295">
        <v>1617.96983</v>
      </c>
      <c r="J81" s="296">
        <v>563.96983000000102</v>
      </c>
      <c r="K81" s="299">
        <v>0.767537870018</v>
      </c>
    </row>
    <row r="82" spans="1:11" ht="14.4" customHeight="1" thickBot="1" x14ac:dyDescent="0.35">
      <c r="A82" s="317" t="s">
        <v>239</v>
      </c>
      <c r="B82" s="295">
        <v>94349.522257016506</v>
      </c>
      <c r="C82" s="295">
        <v>94803.865230000098</v>
      </c>
      <c r="D82" s="296">
        <v>454.34297298359201</v>
      </c>
      <c r="E82" s="297">
        <v>1.004815530191</v>
      </c>
      <c r="F82" s="295">
        <v>91613</v>
      </c>
      <c r="G82" s="296">
        <v>45806.5</v>
      </c>
      <c r="H82" s="298">
        <v>11511.514300000001</v>
      </c>
      <c r="I82" s="295">
        <v>52781.402150000002</v>
      </c>
      <c r="J82" s="296">
        <v>6974.9021500000299</v>
      </c>
      <c r="K82" s="299">
        <v>0.57613441487499994</v>
      </c>
    </row>
    <row r="83" spans="1:11" ht="14.4" customHeight="1" thickBot="1" x14ac:dyDescent="0.35">
      <c r="A83" s="317" t="s">
        <v>240</v>
      </c>
      <c r="B83" s="295">
        <v>119699.781085436</v>
      </c>
      <c r="C83" s="295">
        <v>129632.69581</v>
      </c>
      <c r="D83" s="296">
        <v>9932.9147245638596</v>
      </c>
      <c r="E83" s="297">
        <v>1.0829818954920001</v>
      </c>
      <c r="F83" s="295">
        <v>125794</v>
      </c>
      <c r="G83" s="296">
        <v>62897</v>
      </c>
      <c r="H83" s="298">
        <v>15793.448780000001</v>
      </c>
      <c r="I83" s="295">
        <v>69228.373810000005</v>
      </c>
      <c r="J83" s="296">
        <v>6331.3738100000201</v>
      </c>
      <c r="K83" s="299">
        <v>0.55033128615000004</v>
      </c>
    </row>
    <row r="84" spans="1:11" ht="14.4" customHeight="1" thickBot="1" x14ac:dyDescent="0.35">
      <c r="A84" s="317" t="s">
        <v>241</v>
      </c>
      <c r="B84" s="295">
        <v>2900.1629369175398</v>
      </c>
      <c r="C84" s="295">
        <v>3977.10205</v>
      </c>
      <c r="D84" s="296">
        <v>1076.9391130824599</v>
      </c>
      <c r="E84" s="297">
        <v>1.371337451207</v>
      </c>
      <c r="F84" s="295">
        <v>3885</v>
      </c>
      <c r="G84" s="296">
        <v>1942.5</v>
      </c>
      <c r="H84" s="298">
        <v>454.46591999999998</v>
      </c>
      <c r="I84" s="295">
        <v>2408.28802</v>
      </c>
      <c r="J84" s="296">
        <v>465.78802000000098</v>
      </c>
      <c r="K84" s="299">
        <v>0.61989395624099997</v>
      </c>
    </row>
    <row r="85" spans="1:11" ht="14.4" customHeight="1" thickBot="1" x14ac:dyDescent="0.35">
      <c r="A85" s="317" t="s">
        <v>242</v>
      </c>
      <c r="B85" s="295">
        <v>11699.931102901101</v>
      </c>
      <c r="C85" s="295">
        <v>13129.67699</v>
      </c>
      <c r="D85" s="296">
        <v>1429.7458870989101</v>
      </c>
      <c r="E85" s="297">
        <v>1.1222012227689999</v>
      </c>
      <c r="F85" s="295">
        <v>12860</v>
      </c>
      <c r="G85" s="296">
        <v>6430</v>
      </c>
      <c r="H85" s="298">
        <v>1571.91104</v>
      </c>
      <c r="I85" s="295">
        <v>7947.9118900000003</v>
      </c>
      <c r="J85" s="296">
        <v>1517.9118900000001</v>
      </c>
      <c r="K85" s="299">
        <v>0.61803358398099995</v>
      </c>
    </row>
    <row r="86" spans="1:11" ht="14.4" customHeight="1" thickBot="1" x14ac:dyDescent="0.35">
      <c r="A86" s="317" t="s">
        <v>243</v>
      </c>
      <c r="B86" s="295">
        <v>15000.3381085486</v>
      </c>
      <c r="C86" s="295">
        <v>16609.853579999999</v>
      </c>
      <c r="D86" s="296">
        <v>1609.5154714514399</v>
      </c>
      <c r="E86" s="297">
        <v>1.107298612858</v>
      </c>
      <c r="F86" s="295">
        <v>16413</v>
      </c>
      <c r="G86" s="296">
        <v>8206.5</v>
      </c>
      <c r="H86" s="298">
        <v>1672.2936</v>
      </c>
      <c r="I86" s="295">
        <v>9379.6802299999999</v>
      </c>
      <c r="J86" s="296">
        <v>1173.1802299999999</v>
      </c>
      <c r="K86" s="299">
        <v>0.57147871991700006</v>
      </c>
    </row>
    <row r="87" spans="1:11" ht="14.4" customHeight="1" thickBot="1" x14ac:dyDescent="0.35">
      <c r="A87" s="317" t="s">
        <v>244</v>
      </c>
      <c r="B87" s="295">
        <v>2856.9948088072301</v>
      </c>
      <c r="C87" s="295">
        <v>524.45659000000001</v>
      </c>
      <c r="D87" s="296">
        <v>-2332.5382188072299</v>
      </c>
      <c r="E87" s="297">
        <v>0.183569318496</v>
      </c>
      <c r="F87" s="295">
        <v>522</v>
      </c>
      <c r="G87" s="296">
        <v>261</v>
      </c>
      <c r="H87" s="298">
        <v>25.656649999999999</v>
      </c>
      <c r="I87" s="295">
        <v>159.32656</v>
      </c>
      <c r="J87" s="296">
        <v>-101.67344</v>
      </c>
      <c r="K87" s="299">
        <v>0.30522329501899997</v>
      </c>
    </row>
    <row r="88" spans="1:11" ht="14.4" customHeight="1" thickBot="1" x14ac:dyDescent="0.35">
      <c r="A88" s="317" t="s">
        <v>245</v>
      </c>
      <c r="B88" s="295">
        <v>289.60323597501099</v>
      </c>
      <c r="C88" s="295">
        <v>281.55381999999997</v>
      </c>
      <c r="D88" s="296">
        <v>-8.0494159750099996</v>
      </c>
      <c r="E88" s="297">
        <v>0.97220536590999995</v>
      </c>
      <c r="F88" s="295">
        <v>275</v>
      </c>
      <c r="G88" s="296">
        <v>137.5</v>
      </c>
      <c r="H88" s="298">
        <v>52.448329999999999</v>
      </c>
      <c r="I88" s="295">
        <v>269.51798000000002</v>
      </c>
      <c r="J88" s="296">
        <v>132.01797999999999</v>
      </c>
      <c r="K88" s="299">
        <v>0.98006538181799996</v>
      </c>
    </row>
    <row r="89" spans="1:11" ht="14.4" customHeight="1" thickBot="1" x14ac:dyDescent="0.35">
      <c r="A89" s="317" t="s">
        <v>246</v>
      </c>
      <c r="B89" s="295">
        <v>229.99853314426699</v>
      </c>
      <c r="C89" s="295">
        <v>521.50697000000002</v>
      </c>
      <c r="D89" s="296">
        <v>291.50843685573398</v>
      </c>
      <c r="E89" s="297">
        <v>2.2674360695720002</v>
      </c>
      <c r="F89" s="295">
        <v>247</v>
      </c>
      <c r="G89" s="296">
        <v>123.5</v>
      </c>
      <c r="H89" s="298">
        <v>-9.3672799999999992</v>
      </c>
      <c r="I89" s="295">
        <v>97.329300000000003</v>
      </c>
      <c r="J89" s="296">
        <v>-26.1707</v>
      </c>
      <c r="K89" s="299">
        <v>0.39404574898700001</v>
      </c>
    </row>
    <row r="90" spans="1:11" ht="14.4" customHeight="1" thickBot="1" x14ac:dyDescent="0.35">
      <c r="A90" s="317" t="s">
        <v>247</v>
      </c>
      <c r="B90" s="295">
        <v>778.00007023743899</v>
      </c>
      <c r="C90" s="295">
        <v>656.26853000000006</v>
      </c>
      <c r="D90" s="296">
        <v>-121.73154023743901</v>
      </c>
      <c r="E90" s="297">
        <v>0.84353273875599999</v>
      </c>
      <c r="F90" s="295">
        <v>654</v>
      </c>
      <c r="G90" s="296">
        <v>327</v>
      </c>
      <c r="H90" s="298">
        <v>70.572800000000001</v>
      </c>
      <c r="I90" s="295">
        <v>380.95181000000002</v>
      </c>
      <c r="J90" s="296">
        <v>53.951810000000002</v>
      </c>
      <c r="K90" s="299">
        <v>0.58249512232400003</v>
      </c>
    </row>
    <row r="91" spans="1:11" ht="14.4" customHeight="1" thickBot="1" x14ac:dyDescent="0.35">
      <c r="A91" s="317" t="s">
        <v>248</v>
      </c>
      <c r="B91" s="295">
        <v>637.000057508032</v>
      </c>
      <c r="C91" s="295">
        <v>719.65746999999999</v>
      </c>
      <c r="D91" s="296">
        <v>82.657412491968003</v>
      </c>
      <c r="E91" s="297">
        <v>1.1297604474559999</v>
      </c>
      <c r="F91" s="295">
        <v>728</v>
      </c>
      <c r="G91" s="296">
        <v>364</v>
      </c>
      <c r="H91" s="298">
        <v>73.040930000000003</v>
      </c>
      <c r="I91" s="295">
        <v>360.73942</v>
      </c>
      <c r="J91" s="296">
        <v>-3.26058</v>
      </c>
      <c r="K91" s="299">
        <v>0.49552118131799999</v>
      </c>
    </row>
    <row r="92" spans="1:11" ht="14.4" customHeight="1" thickBot="1" x14ac:dyDescent="0.35">
      <c r="A92" s="317" t="s">
        <v>249</v>
      </c>
      <c r="B92" s="295">
        <v>1398.0001262107201</v>
      </c>
      <c r="C92" s="295">
        <v>1311.41176</v>
      </c>
      <c r="D92" s="296">
        <v>-86.588366210717993</v>
      </c>
      <c r="E92" s="297">
        <v>0.93806269070500004</v>
      </c>
      <c r="F92" s="295">
        <v>1214</v>
      </c>
      <c r="G92" s="296">
        <v>607</v>
      </c>
      <c r="H92" s="298">
        <v>102.50591</v>
      </c>
      <c r="I92" s="295">
        <v>731.21779000000004</v>
      </c>
      <c r="J92" s="296">
        <v>124.21778999999999</v>
      </c>
      <c r="K92" s="299">
        <v>0.60232107907700005</v>
      </c>
    </row>
    <row r="93" spans="1:11" ht="14.4" customHeight="1" thickBot="1" x14ac:dyDescent="0.35">
      <c r="A93" s="317" t="s">
        <v>250</v>
      </c>
      <c r="B93" s="295">
        <v>6199.9988506679601</v>
      </c>
      <c r="C93" s="295">
        <v>7164.5415300000004</v>
      </c>
      <c r="D93" s="296">
        <v>964.54267933204596</v>
      </c>
      <c r="E93" s="297">
        <v>1.1555714287309999</v>
      </c>
      <c r="F93" s="295">
        <v>6814</v>
      </c>
      <c r="G93" s="296">
        <v>3407</v>
      </c>
      <c r="H93" s="298">
        <v>706.52149999999995</v>
      </c>
      <c r="I93" s="295">
        <v>4037.1393699999999</v>
      </c>
      <c r="J93" s="296">
        <v>630.13937000000101</v>
      </c>
      <c r="K93" s="299">
        <v>0.59247716025800001</v>
      </c>
    </row>
    <row r="94" spans="1:11" ht="14.4" customHeight="1" thickBot="1" x14ac:dyDescent="0.35">
      <c r="A94" s="318" t="s">
        <v>251</v>
      </c>
      <c r="B94" s="300">
        <v>-4890.0556967286102</v>
      </c>
      <c r="C94" s="300">
        <v>-5996.5252799999998</v>
      </c>
      <c r="D94" s="301">
        <v>-1106.4695832713901</v>
      </c>
      <c r="E94" s="307">
        <v>1.2262693212289999</v>
      </c>
      <c r="F94" s="300">
        <v>-6120</v>
      </c>
      <c r="G94" s="301">
        <v>-3060</v>
      </c>
      <c r="H94" s="303">
        <v>-563.47212999999999</v>
      </c>
      <c r="I94" s="300">
        <v>-3309.7276200000001</v>
      </c>
      <c r="J94" s="301">
        <v>-249.727620000001</v>
      </c>
      <c r="K94" s="308">
        <v>0.54080516666599998</v>
      </c>
    </row>
    <row r="95" spans="1:11" ht="14.4" customHeight="1" thickBot="1" x14ac:dyDescent="0.35">
      <c r="A95" s="316" t="s">
        <v>252</v>
      </c>
      <c r="B95" s="300">
        <v>0</v>
      </c>
      <c r="C95" s="300">
        <v>66.933779999999999</v>
      </c>
      <c r="D95" s="301">
        <v>66.933779999999999</v>
      </c>
      <c r="E95" s="302" t="s">
        <v>162</v>
      </c>
      <c r="F95" s="300">
        <v>0</v>
      </c>
      <c r="G95" s="301">
        <v>0</v>
      </c>
      <c r="H95" s="303">
        <v>22.08775</v>
      </c>
      <c r="I95" s="300">
        <v>44.587159999999997</v>
      </c>
      <c r="J95" s="301">
        <v>44.587159999999997</v>
      </c>
      <c r="K95" s="304" t="s">
        <v>162</v>
      </c>
    </row>
    <row r="96" spans="1:11" ht="14.4" customHeight="1" thickBot="1" x14ac:dyDescent="0.35">
      <c r="A96" s="317" t="s">
        <v>253</v>
      </c>
      <c r="B96" s="295">
        <v>0</v>
      </c>
      <c r="C96" s="295">
        <v>66.933779999999999</v>
      </c>
      <c r="D96" s="296">
        <v>66.933779999999999</v>
      </c>
      <c r="E96" s="305" t="s">
        <v>162</v>
      </c>
      <c r="F96" s="295">
        <v>0</v>
      </c>
      <c r="G96" s="296">
        <v>0</v>
      </c>
      <c r="H96" s="298">
        <v>22.08775</v>
      </c>
      <c r="I96" s="295">
        <v>44.587159999999997</v>
      </c>
      <c r="J96" s="296">
        <v>44.587159999999997</v>
      </c>
      <c r="K96" s="306" t="s">
        <v>162</v>
      </c>
    </row>
    <row r="97" spans="1:11" ht="14.4" customHeight="1" thickBot="1" x14ac:dyDescent="0.35">
      <c r="A97" s="316" t="s">
        <v>254</v>
      </c>
      <c r="B97" s="300">
        <v>-4890.0556967286102</v>
      </c>
      <c r="C97" s="300">
        <v>-5996.5252799999998</v>
      </c>
      <c r="D97" s="301">
        <v>-1106.4695832713901</v>
      </c>
      <c r="E97" s="307">
        <v>1.2262693212289999</v>
      </c>
      <c r="F97" s="300">
        <v>-6120</v>
      </c>
      <c r="G97" s="301">
        <v>-3060</v>
      </c>
      <c r="H97" s="303">
        <v>-563.47212999999999</v>
      </c>
      <c r="I97" s="300">
        <v>-3309.7276200000001</v>
      </c>
      <c r="J97" s="301">
        <v>-249.727620000001</v>
      </c>
      <c r="K97" s="308">
        <v>0.54080516666599998</v>
      </c>
    </row>
    <row r="98" spans="1:11" ht="14.4" customHeight="1" thickBot="1" x14ac:dyDescent="0.35">
      <c r="A98" s="317" t="s">
        <v>255</v>
      </c>
      <c r="B98" s="295">
        <v>-190.00078109165401</v>
      </c>
      <c r="C98" s="295">
        <v>-149.39255</v>
      </c>
      <c r="D98" s="296">
        <v>40.608231091653998</v>
      </c>
      <c r="E98" s="297">
        <v>0.78627334657000003</v>
      </c>
      <c r="F98" s="295">
        <v>-215</v>
      </c>
      <c r="G98" s="296">
        <v>-107.5</v>
      </c>
      <c r="H98" s="298">
        <v>0</v>
      </c>
      <c r="I98" s="295">
        <v>-80.114999999999995</v>
      </c>
      <c r="J98" s="296">
        <v>27.384999999999</v>
      </c>
      <c r="K98" s="299">
        <v>0.37262790697600001</v>
      </c>
    </row>
    <row r="99" spans="1:11" ht="14.4" customHeight="1" thickBot="1" x14ac:dyDescent="0.35">
      <c r="A99" s="317" t="s">
        <v>256</v>
      </c>
      <c r="B99" s="295">
        <v>-4700.0549156369598</v>
      </c>
      <c r="C99" s="295">
        <v>-5434.6507300000003</v>
      </c>
      <c r="D99" s="296">
        <v>-734.59581436304404</v>
      </c>
      <c r="E99" s="297">
        <v>1.1562951555979999</v>
      </c>
      <c r="F99" s="295">
        <v>-5474</v>
      </c>
      <c r="G99" s="296">
        <v>-2737</v>
      </c>
      <c r="H99" s="298">
        <v>-515.53213000000005</v>
      </c>
      <c r="I99" s="295">
        <v>-2977.2186200000001</v>
      </c>
      <c r="J99" s="296">
        <v>-240.21862000000101</v>
      </c>
      <c r="K99" s="299">
        <v>0.54388356229400003</v>
      </c>
    </row>
    <row r="100" spans="1:11" ht="14.4" customHeight="1" thickBot="1" x14ac:dyDescent="0.35">
      <c r="A100" s="317" t="s">
        <v>257</v>
      </c>
      <c r="B100" s="295">
        <v>0</v>
      </c>
      <c r="C100" s="295">
        <v>-412.48200000000003</v>
      </c>
      <c r="D100" s="296">
        <v>-412.48200000000003</v>
      </c>
      <c r="E100" s="305" t="s">
        <v>162</v>
      </c>
      <c r="F100" s="295">
        <v>-431</v>
      </c>
      <c r="G100" s="296">
        <v>-215.5</v>
      </c>
      <c r="H100" s="298">
        <v>-47.94</v>
      </c>
      <c r="I100" s="295">
        <v>-252.39400000000001</v>
      </c>
      <c r="J100" s="296">
        <v>-36.893999999999998</v>
      </c>
      <c r="K100" s="299">
        <v>0.58560092807399999</v>
      </c>
    </row>
    <row r="101" spans="1:11" ht="14.4" customHeight="1" thickBot="1" x14ac:dyDescent="0.35">
      <c r="A101" s="319" t="s">
        <v>258</v>
      </c>
      <c r="B101" s="295">
        <v>0</v>
      </c>
      <c r="C101" s="295">
        <v>-66.933779999999999</v>
      </c>
      <c r="D101" s="296">
        <v>-66.933779999999999</v>
      </c>
      <c r="E101" s="305" t="s">
        <v>162</v>
      </c>
      <c r="F101" s="295">
        <v>0</v>
      </c>
      <c r="G101" s="296">
        <v>0</v>
      </c>
      <c r="H101" s="298">
        <v>-22.08775</v>
      </c>
      <c r="I101" s="295">
        <v>-44.587159999999997</v>
      </c>
      <c r="J101" s="296">
        <v>-44.587159999999997</v>
      </c>
      <c r="K101" s="306" t="s">
        <v>162</v>
      </c>
    </row>
    <row r="102" spans="1:11" ht="14.4" customHeight="1" thickBot="1" x14ac:dyDescent="0.35">
      <c r="A102" s="317" t="s">
        <v>259</v>
      </c>
      <c r="B102" s="295">
        <v>0</v>
      </c>
      <c r="C102" s="295">
        <v>-66.933779999999999</v>
      </c>
      <c r="D102" s="296">
        <v>-66.933779999999999</v>
      </c>
      <c r="E102" s="305" t="s">
        <v>162</v>
      </c>
      <c r="F102" s="295">
        <v>0</v>
      </c>
      <c r="G102" s="296">
        <v>0</v>
      </c>
      <c r="H102" s="298">
        <v>-22.08775</v>
      </c>
      <c r="I102" s="295">
        <v>-44.587159999999997</v>
      </c>
      <c r="J102" s="296">
        <v>-44.587159999999997</v>
      </c>
      <c r="K102" s="306" t="s">
        <v>162</v>
      </c>
    </row>
    <row r="103" spans="1:11" ht="14.4" customHeight="1" thickBot="1" x14ac:dyDescent="0.35">
      <c r="A103" s="320" t="s">
        <v>260</v>
      </c>
      <c r="B103" s="300">
        <v>2616.8393561210801</v>
      </c>
      <c r="C103" s="300">
        <v>1639.2541799999999</v>
      </c>
      <c r="D103" s="301">
        <v>-977.58517612108403</v>
      </c>
      <c r="E103" s="307">
        <v>0.62642522406400003</v>
      </c>
      <c r="F103" s="300">
        <v>1871.10056033454</v>
      </c>
      <c r="G103" s="301">
        <v>935.55028016727101</v>
      </c>
      <c r="H103" s="303">
        <v>106.95173</v>
      </c>
      <c r="I103" s="300">
        <v>1164.76712</v>
      </c>
      <c r="J103" s="301">
        <v>229.21683983272899</v>
      </c>
      <c r="K103" s="308">
        <v>0.62250375243900002</v>
      </c>
    </row>
    <row r="104" spans="1:11" ht="14.4" customHeight="1" thickBot="1" x14ac:dyDescent="0.35">
      <c r="A104" s="315" t="s">
        <v>25</v>
      </c>
      <c r="B104" s="295">
        <v>995.595851718782</v>
      </c>
      <c r="C104" s="295">
        <v>277.41811999999999</v>
      </c>
      <c r="D104" s="296">
        <v>-718.17773171878196</v>
      </c>
      <c r="E104" s="297">
        <v>0.27864531528600001</v>
      </c>
      <c r="F104" s="295">
        <v>347.44994932742298</v>
      </c>
      <c r="G104" s="296">
        <v>173.724974663712</v>
      </c>
      <c r="H104" s="298">
        <v>33.3476</v>
      </c>
      <c r="I104" s="295">
        <v>207.57481999999999</v>
      </c>
      <c r="J104" s="296">
        <v>33.849845336287999</v>
      </c>
      <c r="K104" s="299">
        <v>0.59742365886600002</v>
      </c>
    </row>
    <row r="105" spans="1:11" ht="14.4" customHeight="1" thickBot="1" x14ac:dyDescent="0.35">
      <c r="A105" s="319" t="s">
        <v>261</v>
      </c>
      <c r="B105" s="295">
        <v>0</v>
      </c>
      <c r="C105" s="295">
        <v>-1.00282</v>
      </c>
      <c r="D105" s="296">
        <v>-1.00282</v>
      </c>
      <c r="E105" s="305" t="s">
        <v>162</v>
      </c>
      <c r="F105" s="295">
        <v>0</v>
      </c>
      <c r="G105" s="296">
        <v>0</v>
      </c>
      <c r="H105" s="298">
        <v>-1.4200000000000001E-2</v>
      </c>
      <c r="I105" s="295">
        <v>-1.0028300000000001</v>
      </c>
      <c r="J105" s="296">
        <v>-1.0028300000000001</v>
      </c>
      <c r="K105" s="306" t="s">
        <v>162</v>
      </c>
    </row>
    <row r="106" spans="1:11" ht="14.4" customHeight="1" thickBot="1" x14ac:dyDescent="0.35">
      <c r="A106" s="317" t="s">
        <v>262</v>
      </c>
      <c r="B106" s="295">
        <v>0</v>
      </c>
      <c r="C106" s="295">
        <v>-1.00282</v>
      </c>
      <c r="D106" s="296">
        <v>-1.00282</v>
      </c>
      <c r="E106" s="305" t="s">
        <v>162</v>
      </c>
      <c r="F106" s="295">
        <v>0</v>
      </c>
      <c r="G106" s="296">
        <v>0</v>
      </c>
      <c r="H106" s="298">
        <v>-1.4200000000000001E-2</v>
      </c>
      <c r="I106" s="295">
        <v>-1.0028300000000001</v>
      </c>
      <c r="J106" s="296">
        <v>-1.0028300000000001</v>
      </c>
      <c r="K106" s="306" t="s">
        <v>162</v>
      </c>
    </row>
    <row r="107" spans="1:11" ht="14.4" customHeight="1" thickBot="1" x14ac:dyDescent="0.35">
      <c r="A107" s="319" t="s">
        <v>263</v>
      </c>
      <c r="B107" s="295">
        <v>995.595851718782</v>
      </c>
      <c r="C107" s="295">
        <v>277.41811999999999</v>
      </c>
      <c r="D107" s="296">
        <v>-718.17773171878196</v>
      </c>
      <c r="E107" s="297">
        <v>0.27864531528600001</v>
      </c>
      <c r="F107" s="295">
        <v>347.44994932742298</v>
      </c>
      <c r="G107" s="296">
        <v>173.724974663712</v>
      </c>
      <c r="H107" s="298">
        <v>33.3476</v>
      </c>
      <c r="I107" s="295">
        <v>207.57481999999999</v>
      </c>
      <c r="J107" s="296">
        <v>33.849845336287999</v>
      </c>
      <c r="K107" s="299">
        <v>0.59742365886600002</v>
      </c>
    </row>
    <row r="108" spans="1:11" ht="14.4" customHeight="1" thickBot="1" x14ac:dyDescent="0.35">
      <c r="A108" s="317" t="s">
        <v>264</v>
      </c>
      <c r="B108" s="295">
        <v>628.552405484308</v>
      </c>
      <c r="C108" s="295">
        <v>139.136</v>
      </c>
      <c r="D108" s="296">
        <v>-489.41640548430797</v>
      </c>
      <c r="E108" s="297">
        <v>0.22135942649400001</v>
      </c>
      <c r="F108" s="295">
        <v>158.16659517071699</v>
      </c>
      <c r="G108" s="296">
        <v>79.083297585357997</v>
      </c>
      <c r="H108" s="298">
        <v>0</v>
      </c>
      <c r="I108" s="295">
        <v>51.7258</v>
      </c>
      <c r="J108" s="296">
        <v>-27.357497585358001</v>
      </c>
      <c r="K108" s="299">
        <v>0.32703365678500002</v>
      </c>
    </row>
    <row r="109" spans="1:11" ht="14.4" customHeight="1" thickBot="1" x14ac:dyDescent="0.35">
      <c r="A109" s="317" t="s">
        <v>265</v>
      </c>
      <c r="B109" s="295">
        <v>0</v>
      </c>
      <c r="C109" s="295">
        <v>5.39</v>
      </c>
      <c r="D109" s="296">
        <v>5.39</v>
      </c>
      <c r="E109" s="305" t="s">
        <v>190</v>
      </c>
      <c r="F109" s="295">
        <v>0</v>
      </c>
      <c r="G109" s="296">
        <v>0</v>
      </c>
      <c r="H109" s="298">
        <v>0</v>
      </c>
      <c r="I109" s="295">
        <v>2.742</v>
      </c>
      <c r="J109" s="296">
        <v>2.742</v>
      </c>
      <c r="K109" s="306" t="s">
        <v>162</v>
      </c>
    </row>
    <row r="110" spans="1:11" ht="14.4" customHeight="1" thickBot="1" x14ac:dyDescent="0.35">
      <c r="A110" s="317" t="s">
        <v>266</v>
      </c>
      <c r="B110" s="295">
        <v>213.44851413623999</v>
      </c>
      <c r="C110" s="295">
        <v>50.692990000000002</v>
      </c>
      <c r="D110" s="296">
        <v>-162.75552413624001</v>
      </c>
      <c r="E110" s="297">
        <v>0.23749516460699999</v>
      </c>
      <c r="F110" s="295">
        <v>46.827102959508998</v>
      </c>
      <c r="G110" s="296">
        <v>23.413551479753998</v>
      </c>
      <c r="H110" s="298">
        <v>28.797999999999998</v>
      </c>
      <c r="I110" s="295">
        <v>117.81426999999999</v>
      </c>
      <c r="J110" s="296">
        <v>94.400718520244993</v>
      </c>
      <c r="K110" s="299">
        <v>2.5159418916399998</v>
      </c>
    </row>
    <row r="111" spans="1:11" ht="14.4" customHeight="1" thickBot="1" x14ac:dyDescent="0.35">
      <c r="A111" s="317" t="s">
        <v>267</v>
      </c>
      <c r="B111" s="295">
        <v>132.39024239927201</v>
      </c>
      <c r="C111" s="295">
        <v>20.11796</v>
      </c>
      <c r="D111" s="296">
        <v>-112.272282399272</v>
      </c>
      <c r="E111" s="297">
        <v>0.15195953746499999</v>
      </c>
      <c r="F111" s="295">
        <v>75.456251197197005</v>
      </c>
      <c r="G111" s="296">
        <v>37.728125598597998</v>
      </c>
      <c r="H111" s="298">
        <v>0</v>
      </c>
      <c r="I111" s="295">
        <v>13.679500000000001</v>
      </c>
      <c r="J111" s="296">
        <v>-24.048625598598001</v>
      </c>
      <c r="K111" s="299">
        <v>0.181290480019</v>
      </c>
    </row>
    <row r="112" spans="1:11" ht="14.4" customHeight="1" thickBot="1" x14ac:dyDescent="0.35">
      <c r="A112" s="317" t="s">
        <v>268</v>
      </c>
      <c r="B112" s="295">
        <v>21.204689698962</v>
      </c>
      <c r="C112" s="295">
        <v>62.08117</v>
      </c>
      <c r="D112" s="296">
        <v>40.876480301036999</v>
      </c>
      <c r="E112" s="297">
        <v>2.927709430383</v>
      </c>
      <c r="F112" s="295">
        <v>66.999999999999005</v>
      </c>
      <c r="G112" s="296">
        <v>33.499999999998998</v>
      </c>
      <c r="H112" s="298">
        <v>4.5495999999999999</v>
      </c>
      <c r="I112" s="295">
        <v>21.613250000000001</v>
      </c>
      <c r="J112" s="296">
        <v>-11.886749999998999</v>
      </c>
      <c r="K112" s="299">
        <v>0.32258582089499999</v>
      </c>
    </row>
    <row r="113" spans="1:11" ht="14.4" customHeight="1" thickBot="1" x14ac:dyDescent="0.35">
      <c r="A113" s="316" t="s">
        <v>269</v>
      </c>
      <c r="B113" s="300">
        <v>0</v>
      </c>
      <c r="C113" s="300">
        <v>1.00282</v>
      </c>
      <c r="D113" s="301">
        <v>1.00282</v>
      </c>
      <c r="E113" s="302" t="s">
        <v>162</v>
      </c>
      <c r="F113" s="300">
        <v>0</v>
      </c>
      <c r="G113" s="301">
        <v>0</v>
      </c>
      <c r="H113" s="303">
        <v>1.4200000000000001E-2</v>
      </c>
      <c r="I113" s="300">
        <v>1.0028300000000001</v>
      </c>
      <c r="J113" s="301">
        <v>1.0028300000000001</v>
      </c>
      <c r="K113" s="304" t="s">
        <v>162</v>
      </c>
    </row>
    <row r="114" spans="1:11" ht="14.4" customHeight="1" thickBot="1" x14ac:dyDescent="0.35">
      <c r="A114" s="317" t="s">
        <v>270</v>
      </c>
      <c r="B114" s="295">
        <v>0</v>
      </c>
      <c r="C114" s="295">
        <v>1.00282</v>
      </c>
      <c r="D114" s="296">
        <v>1.00282</v>
      </c>
      <c r="E114" s="305" t="s">
        <v>162</v>
      </c>
      <c r="F114" s="295">
        <v>0</v>
      </c>
      <c r="G114" s="296">
        <v>0</v>
      </c>
      <c r="H114" s="298">
        <v>1.4200000000000001E-2</v>
      </c>
      <c r="I114" s="295">
        <v>1.0028300000000001</v>
      </c>
      <c r="J114" s="296">
        <v>1.0028300000000001</v>
      </c>
      <c r="K114" s="306" t="s">
        <v>162</v>
      </c>
    </row>
    <row r="115" spans="1:11" ht="14.4" customHeight="1" thickBot="1" x14ac:dyDescent="0.35">
      <c r="A115" s="318" t="s">
        <v>26</v>
      </c>
      <c r="B115" s="300">
        <v>0</v>
      </c>
      <c r="C115" s="300">
        <v>14.896000000000001</v>
      </c>
      <c r="D115" s="301">
        <v>14.896000000000001</v>
      </c>
      <c r="E115" s="302" t="s">
        <v>162</v>
      </c>
      <c r="F115" s="300">
        <v>0</v>
      </c>
      <c r="G115" s="301">
        <v>0</v>
      </c>
      <c r="H115" s="303">
        <v>2.3119999999999998</v>
      </c>
      <c r="I115" s="300">
        <v>15.151999999999999</v>
      </c>
      <c r="J115" s="301">
        <v>15.151999999999999</v>
      </c>
      <c r="K115" s="304" t="s">
        <v>162</v>
      </c>
    </row>
    <row r="116" spans="1:11" ht="14.4" customHeight="1" thickBot="1" x14ac:dyDescent="0.35">
      <c r="A116" s="316" t="s">
        <v>271</v>
      </c>
      <c r="B116" s="300">
        <v>0</v>
      </c>
      <c r="C116" s="300">
        <v>14.896000000000001</v>
      </c>
      <c r="D116" s="301">
        <v>14.896000000000001</v>
      </c>
      <c r="E116" s="302" t="s">
        <v>162</v>
      </c>
      <c r="F116" s="300">
        <v>0</v>
      </c>
      <c r="G116" s="301">
        <v>0</v>
      </c>
      <c r="H116" s="303">
        <v>2.3119999999999998</v>
      </c>
      <c r="I116" s="300">
        <v>15.151999999999999</v>
      </c>
      <c r="J116" s="301">
        <v>15.151999999999999</v>
      </c>
      <c r="K116" s="304" t="s">
        <v>162</v>
      </c>
    </row>
    <row r="117" spans="1:11" ht="14.4" customHeight="1" thickBot="1" x14ac:dyDescent="0.35">
      <c r="A117" s="317" t="s">
        <v>272</v>
      </c>
      <c r="B117" s="295">
        <v>0</v>
      </c>
      <c r="C117" s="295">
        <v>9.7959999999999994</v>
      </c>
      <c r="D117" s="296">
        <v>9.7959999999999994</v>
      </c>
      <c r="E117" s="305" t="s">
        <v>162</v>
      </c>
      <c r="F117" s="295">
        <v>0</v>
      </c>
      <c r="G117" s="296">
        <v>0</v>
      </c>
      <c r="H117" s="298">
        <v>2.3119999999999998</v>
      </c>
      <c r="I117" s="295">
        <v>10.022</v>
      </c>
      <c r="J117" s="296">
        <v>10.022</v>
      </c>
      <c r="K117" s="306" t="s">
        <v>162</v>
      </c>
    </row>
    <row r="118" spans="1:11" ht="14.4" customHeight="1" thickBot="1" x14ac:dyDescent="0.35">
      <c r="A118" s="317" t="s">
        <v>273</v>
      </c>
      <c r="B118" s="295">
        <v>0</v>
      </c>
      <c r="C118" s="295">
        <v>5.0999999999999996</v>
      </c>
      <c r="D118" s="296">
        <v>5.0999999999999996</v>
      </c>
      <c r="E118" s="305" t="s">
        <v>162</v>
      </c>
      <c r="F118" s="295">
        <v>0</v>
      </c>
      <c r="G118" s="296">
        <v>0</v>
      </c>
      <c r="H118" s="298">
        <v>0</v>
      </c>
      <c r="I118" s="295">
        <v>5.13</v>
      </c>
      <c r="J118" s="296">
        <v>5.13</v>
      </c>
      <c r="K118" s="306" t="s">
        <v>162</v>
      </c>
    </row>
    <row r="119" spans="1:11" ht="14.4" customHeight="1" thickBot="1" x14ac:dyDescent="0.35">
      <c r="A119" s="315" t="s">
        <v>27</v>
      </c>
      <c r="B119" s="295">
        <v>1621.2435044023</v>
      </c>
      <c r="C119" s="295">
        <v>1346.9400599999999</v>
      </c>
      <c r="D119" s="296">
        <v>-274.30344440230198</v>
      </c>
      <c r="E119" s="297">
        <v>0.83080675811000004</v>
      </c>
      <c r="F119" s="295">
        <v>1523.65061100712</v>
      </c>
      <c r="G119" s="296">
        <v>761.82530550356</v>
      </c>
      <c r="H119" s="298">
        <v>71.29213</v>
      </c>
      <c r="I119" s="295">
        <v>942.0403</v>
      </c>
      <c r="J119" s="296">
        <v>180.21499449644099</v>
      </c>
      <c r="K119" s="299">
        <v>0.61827842498399999</v>
      </c>
    </row>
    <row r="120" spans="1:11" ht="14.4" customHeight="1" thickBot="1" x14ac:dyDescent="0.35">
      <c r="A120" s="316" t="s">
        <v>274</v>
      </c>
      <c r="B120" s="300">
        <v>0</v>
      </c>
      <c r="C120" s="300">
        <v>-5.2452500000000004</v>
      </c>
      <c r="D120" s="301">
        <v>-5.2452500000000004</v>
      </c>
      <c r="E120" s="302" t="s">
        <v>162</v>
      </c>
      <c r="F120" s="300">
        <v>0</v>
      </c>
      <c r="G120" s="301">
        <v>0</v>
      </c>
      <c r="H120" s="303">
        <v>-1.66229</v>
      </c>
      <c r="I120" s="300">
        <v>-2.7234699999999998</v>
      </c>
      <c r="J120" s="301">
        <v>-2.7234699999999998</v>
      </c>
      <c r="K120" s="304" t="s">
        <v>162</v>
      </c>
    </row>
    <row r="121" spans="1:11" ht="14.4" customHeight="1" thickBot="1" x14ac:dyDescent="0.35">
      <c r="A121" s="317" t="s">
        <v>275</v>
      </c>
      <c r="B121" s="295">
        <v>0</v>
      </c>
      <c r="C121" s="295">
        <v>-5.2452500000000004</v>
      </c>
      <c r="D121" s="296">
        <v>-5.2452500000000004</v>
      </c>
      <c r="E121" s="305" t="s">
        <v>162</v>
      </c>
      <c r="F121" s="295">
        <v>0</v>
      </c>
      <c r="G121" s="296">
        <v>0</v>
      </c>
      <c r="H121" s="298">
        <v>-1.66229</v>
      </c>
      <c r="I121" s="295">
        <v>-2.7234699999999998</v>
      </c>
      <c r="J121" s="296">
        <v>-2.7234699999999998</v>
      </c>
      <c r="K121" s="306" t="s">
        <v>162</v>
      </c>
    </row>
    <row r="122" spans="1:11" ht="14.4" customHeight="1" thickBot="1" x14ac:dyDescent="0.35">
      <c r="A122" s="316" t="s">
        <v>276</v>
      </c>
      <c r="B122" s="300">
        <v>1.2369503881849999</v>
      </c>
      <c r="C122" s="300">
        <v>1.21</v>
      </c>
      <c r="D122" s="301">
        <v>-2.6950388185E-2</v>
      </c>
      <c r="E122" s="307">
        <v>0.97821223191899997</v>
      </c>
      <c r="F122" s="300">
        <v>1.3427468642880001</v>
      </c>
      <c r="G122" s="301">
        <v>0.67137343214400003</v>
      </c>
      <c r="H122" s="303">
        <v>0</v>
      </c>
      <c r="I122" s="300">
        <v>0</v>
      </c>
      <c r="J122" s="301">
        <v>-0.67137343214400003</v>
      </c>
      <c r="K122" s="308">
        <v>0</v>
      </c>
    </row>
    <row r="123" spans="1:11" ht="14.4" customHeight="1" thickBot="1" x14ac:dyDescent="0.35">
      <c r="A123" s="317" t="s">
        <v>277</v>
      </c>
      <c r="B123" s="295">
        <v>1.2369503881849999</v>
      </c>
      <c r="C123" s="295">
        <v>1.21</v>
      </c>
      <c r="D123" s="296">
        <v>-2.6950388185E-2</v>
      </c>
      <c r="E123" s="297">
        <v>0.97821223191899997</v>
      </c>
      <c r="F123" s="295">
        <v>1.3427468642880001</v>
      </c>
      <c r="G123" s="296">
        <v>0.67137343214400003</v>
      </c>
      <c r="H123" s="298">
        <v>0</v>
      </c>
      <c r="I123" s="295">
        <v>0</v>
      </c>
      <c r="J123" s="296">
        <v>-0.67137343214400003</v>
      </c>
      <c r="K123" s="299">
        <v>0</v>
      </c>
    </row>
    <row r="124" spans="1:11" ht="14.4" customHeight="1" thickBot="1" x14ac:dyDescent="0.35">
      <c r="A124" s="316" t="s">
        <v>278</v>
      </c>
      <c r="B124" s="300">
        <v>61.283349216617999</v>
      </c>
      <c r="C124" s="300">
        <v>40.854529999999997</v>
      </c>
      <c r="D124" s="301">
        <v>-20.428819216617999</v>
      </c>
      <c r="E124" s="307">
        <v>0.66664975922799996</v>
      </c>
      <c r="F124" s="300">
        <v>45.894414692342004</v>
      </c>
      <c r="G124" s="301">
        <v>22.947207346171002</v>
      </c>
      <c r="H124" s="303">
        <v>21.850020000000001</v>
      </c>
      <c r="I124" s="300">
        <v>45.4953</v>
      </c>
      <c r="J124" s="301">
        <v>22.548092653828</v>
      </c>
      <c r="K124" s="308">
        <v>0.99130363258700005</v>
      </c>
    </row>
    <row r="125" spans="1:11" ht="14.4" customHeight="1" thickBot="1" x14ac:dyDescent="0.35">
      <c r="A125" s="317" t="s">
        <v>279</v>
      </c>
      <c r="B125" s="295">
        <v>1.920743436712</v>
      </c>
      <c r="C125" s="295">
        <v>3.2440000000000002</v>
      </c>
      <c r="D125" s="296">
        <v>1.3232565632869999</v>
      </c>
      <c r="E125" s="297">
        <v>1.6889293686989999</v>
      </c>
      <c r="F125" s="295">
        <v>2.9870675336489998</v>
      </c>
      <c r="G125" s="296">
        <v>1.4935337668240001</v>
      </c>
      <c r="H125" s="298">
        <v>18.166740000000001</v>
      </c>
      <c r="I125" s="295">
        <v>23.0806</v>
      </c>
      <c r="J125" s="296">
        <v>21.587066233175001</v>
      </c>
      <c r="K125" s="299">
        <v>7.7268423763409997</v>
      </c>
    </row>
    <row r="126" spans="1:11" ht="14.4" customHeight="1" thickBot="1" x14ac:dyDescent="0.35">
      <c r="A126" s="317" t="s">
        <v>280</v>
      </c>
      <c r="B126" s="295">
        <v>59.362605779905998</v>
      </c>
      <c r="C126" s="295">
        <v>37.610529999999997</v>
      </c>
      <c r="D126" s="296">
        <v>-21.752075779906001</v>
      </c>
      <c r="E126" s="297">
        <v>0.63357276025599996</v>
      </c>
      <c r="F126" s="295">
        <v>42.907347158691998</v>
      </c>
      <c r="G126" s="296">
        <v>21.453673579345999</v>
      </c>
      <c r="H126" s="298">
        <v>3.6832799999999999</v>
      </c>
      <c r="I126" s="295">
        <v>22.4147</v>
      </c>
      <c r="J126" s="296">
        <v>0.96102642065300004</v>
      </c>
      <c r="K126" s="299">
        <v>0.52239771237999999</v>
      </c>
    </row>
    <row r="127" spans="1:11" ht="14.4" customHeight="1" thickBot="1" x14ac:dyDescent="0.35">
      <c r="A127" s="316" t="s">
        <v>281</v>
      </c>
      <c r="B127" s="300">
        <v>544.99898238108699</v>
      </c>
      <c r="C127" s="300">
        <v>0</v>
      </c>
      <c r="D127" s="301">
        <v>-544.99898238108699</v>
      </c>
      <c r="E127" s="307">
        <v>0</v>
      </c>
      <c r="F127" s="300">
        <v>0</v>
      </c>
      <c r="G127" s="301">
        <v>0</v>
      </c>
      <c r="H127" s="303">
        <v>0</v>
      </c>
      <c r="I127" s="300">
        <v>0</v>
      </c>
      <c r="J127" s="301">
        <v>0</v>
      </c>
      <c r="K127" s="304" t="s">
        <v>162</v>
      </c>
    </row>
    <row r="128" spans="1:11" ht="14.4" customHeight="1" thickBot="1" x14ac:dyDescent="0.35">
      <c r="A128" s="317" t="s">
        <v>282</v>
      </c>
      <c r="B128" s="295">
        <v>544.99898238108699</v>
      </c>
      <c r="C128" s="295">
        <v>0</v>
      </c>
      <c r="D128" s="296">
        <v>-544.99898238108699</v>
      </c>
      <c r="E128" s="297">
        <v>0</v>
      </c>
      <c r="F128" s="295">
        <v>0</v>
      </c>
      <c r="G128" s="296">
        <v>0</v>
      </c>
      <c r="H128" s="298">
        <v>0</v>
      </c>
      <c r="I128" s="295">
        <v>0</v>
      </c>
      <c r="J128" s="296">
        <v>0</v>
      </c>
      <c r="K128" s="306" t="s">
        <v>162</v>
      </c>
    </row>
    <row r="129" spans="1:11" ht="14.4" customHeight="1" thickBot="1" x14ac:dyDescent="0.35">
      <c r="A129" s="316" t="s">
        <v>283</v>
      </c>
      <c r="B129" s="300">
        <v>390.10599237453698</v>
      </c>
      <c r="C129" s="300">
        <v>392.09962999999999</v>
      </c>
      <c r="D129" s="301">
        <v>1.9936376254629999</v>
      </c>
      <c r="E129" s="307">
        <v>1.005110502438</v>
      </c>
      <c r="F129" s="300">
        <v>403.12446921491102</v>
      </c>
      <c r="G129" s="301">
        <v>201.56223460745599</v>
      </c>
      <c r="H129" s="303">
        <v>32.500770000000003</v>
      </c>
      <c r="I129" s="300">
        <v>197.50053</v>
      </c>
      <c r="J129" s="301">
        <v>-4.0617046074549998</v>
      </c>
      <c r="K129" s="308">
        <v>0.48992444042</v>
      </c>
    </row>
    <row r="130" spans="1:11" ht="14.4" customHeight="1" thickBot="1" x14ac:dyDescent="0.35">
      <c r="A130" s="317" t="s">
        <v>284</v>
      </c>
      <c r="B130" s="295">
        <v>359.22031438701799</v>
      </c>
      <c r="C130" s="295">
        <v>357.01418000000001</v>
      </c>
      <c r="D130" s="296">
        <v>-2.2061343870179999</v>
      </c>
      <c r="E130" s="297">
        <v>0.99385854780799998</v>
      </c>
      <c r="F130" s="295">
        <v>369</v>
      </c>
      <c r="G130" s="296">
        <v>184.5</v>
      </c>
      <c r="H130" s="298">
        <v>29.83146</v>
      </c>
      <c r="I130" s="295">
        <v>178.98876000000001</v>
      </c>
      <c r="J130" s="296">
        <v>-5.5112399999999999</v>
      </c>
      <c r="K130" s="299">
        <v>0.48506439024300002</v>
      </c>
    </row>
    <row r="131" spans="1:11" ht="14.4" customHeight="1" thickBot="1" x14ac:dyDescent="0.35">
      <c r="A131" s="317" t="s">
        <v>285</v>
      </c>
      <c r="B131" s="295">
        <v>0</v>
      </c>
      <c r="C131" s="295">
        <v>7.5503999999999998</v>
      </c>
      <c r="D131" s="296">
        <v>7.5503999999999998</v>
      </c>
      <c r="E131" s="305" t="s">
        <v>190</v>
      </c>
      <c r="F131" s="295">
        <v>0</v>
      </c>
      <c r="G131" s="296">
        <v>0</v>
      </c>
      <c r="H131" s="298">
        <v>0</v>
      </c>
      <c r="I131" s="295">
        <v>4.1139999999999999</v>
      </c>
      <c r="J131" s="296">
        <v>4.1139999999999999</v>
      </c>
      <c r="K131" s="306" t="s">
        <v>162</v>
      </c>
    </row>
    <row r="132" spans="1:11" ht="14.4" customHeight="1" thickBot="1" x14ac:dyDescent="0.35">
      <c r="A132" s="317" t="s">
        <v>286</v>
      </c>
      <c r="B132" s="295">
        <v>1.751025601586</v>
      </c>
      <c r="C132" s="295">
        <v>0.96799999999999997</v>
      </c>
      <c r="D132" s="296">
        <v>-0.78302560158599999</v>
      </c>
      <c r="E132" s="297">
        <v>0.55281887319199996</v>
      </c>
      <c r="F132" s="295">
        <v>1.086989341465</v>
      </c>
      <c r="G132" s="296">
        <v>0.54349467073199997</v>
      </c>
      <c r="H132" s="298">
        <v>0</v>
      </c>
      <c r="I132" s="295">
        <v>0.36299999999999999</v>
      </c>
      <c r="J132" s="296">
        <v>-0.18049467073200001</v>
      </c>
      <c r="K132" s="299">
        <v>0.33394991666599999</v>
      </c>
    </row>
    <row r="133" spans="1:11" ht="14.4" customHeight="1" thickBot="1" x14ac:dyDescent="0.35">
      <c r="A133" s="317" t="s">
        <v>287</v>
      </c>
      <c r="B133" s="295">
        <v>29.134652385930998</v>
      </c>
      <c r="C133" s="295">
        <v>26.567049999999998</v>
      </c>
      <c r="D133" s="296">
        <v>-2.567602385931</v>
      </c>
      <c r="E133" s="297">
        <v>0.91187118514599996</v>
      </c>
      <c r="F133" s="295">
        <v>33.037479873445001</v>
      </c>
      <c r="G133" s="296">
        <v>16.518739936722</v>
      </c>
      <c r="H133" s="298">
        <v>2.6693099999999998</v>
      </c>
      <c r="I133" s="295">
        <v>14.03477</v>
      </c>
      <c r="J133" s="296">
        <v>-2.4839699367220001</v>
      </c>
      <c r="K133" s="299">
        <v>0.42481357699599998</v>
      </c>
    </row>
    <row r="134" spans="1:11" ht="14.4" customHeight="1" thickBot="1" x14ac:dyDescent="0.35">
      <c r="A134" s="316" t="s">
        <v>288</v>
      </c>
      <c r="B134" s="300">
        <v>475.09515107255601</v>
      </c>
      <c r="C134" s="300">
        <v>760.69529999999997</v>
      </c>
      <c r="D134" s="301">
        <v>285.60014892744402</v>
      </c>
      <c r="E134" s="307">
        <v>1.6011430516230001</v>
      </c>
      <c r="F134" s="300">
        <v>932.93301073737405</v>
      </c>
      <c r="G134" s="301">
        <v>466.46650536868702</v>
      </c>
      <c r="H134" s="303">
        <v>8.1553400000000007</v>
      </c>
      <c r="I134" s="300">
        <v>642.69376999999997</v>
      </c>
      <c r="J134" s="301">
        <v>176.22726463131301</v>
      </c>
      <c r="K134" s="308">
        <v>0.68889594708599999</v>
      </c>
    </row>
    <row r="135" spans="1:11" ht="14.4" customHeight="1" thickBot="1" x14ac:dyDescent="0.35">
      <c r="A135" s="317" t="s">
        <v>289</v>
      </c>
      <c r="B135" s="295">
        <v>0</v>
      </c>
      <c r="C135" s="295">
        <v>3.63</v>
      </c>
      <c r="D135" s="296">
        <v>3.63</v>
      </c>
      <c r="E135" s="305" t="s">
        <v>162</v>
      </c>
      <c r="F135" s="295">
        <v>0</v>
      </c>
      <c r="G135" s="296">
        <v>0</v>
      </c>
      <c r="H135" s="298">
        <v>0</v>
      </c>
      <c r="I135" s="295">
        <v>0</v>
      </c>
      <c r="J135" s="296">
        <v>0</v>
      </c>
      <c r="K135" s="299">
        <v>6</v>
      </c>
    </row>
    <row r="136" spans="1:11" ht="14.4" customHeight="1" thickBot="1" x14ac:dyDescent="0.35">
      <c r="A136" s="317" t="s">
        <v>290</v>
      </c>
      <c r="B136" s="295">
        <v>149.043298562031</v>
      </c>
      <c r="C136" s="295">
        <v>323.57074999999998</v>
      </c>
      <c r="D136" s="296">
        <v>174.52745143796901</v>
      </c>
      <c r="E136" s="297">
        <v>2.1709848958100002</v>
      </c>
      <c r="F136" s="295">
        <v>335.529275443367</v>
      </c>
      <c r="G136" s="296">
        <v>167.76463772168401</v>
      </c>
      <c r="H136" s="298">
        <v>8.1553400000000007</v>
      </c>
      <c r="I136" s="295">
        <v>192.22458</v>
      </c>
      <c r="J136" s="296">
        <v>24.459942278315999</v>
      </c>
      <c r="K136" s="299">
        <v>0.57289957708100003</v>
      </c>
    </row>
    <row r="137" spans="1:11" ht="14.4" customHeight="1" thickBot="1" x14ac:dyDescent="0.35">
      <c r="A137" s="317" t="s">
        <v>291</v>
      </c>
      <c r="B137" s="295">
        <v>62.999528902141002</v>
      </c>
      <c r="C137" s="295">
        <v>57.586399999999998</v>
      </c>
      <c r="D137" s="296">
        <v>-5.4131289021400004</v>
      </c>
      <c r="E137" s="297">
        <v>0.914076676501</v>
      </c>
      <c r="F137" s="295">
        <v>97</v>
      </c>
      <c r="G137" s="296">
        <v>48.5</v>
      </c>
      <c r="H137" s="298">
        <v>0</v>
      </c>
      <c r="I137" s="295">
        <v>24.684000000000001</v>
      </c>
      <c r="J137" s="296">
        <v>-23.815999999999999</v>
      </c>
      <c r="K137" s="299">
        <v>0.254474226804</v>
      </c>
    </row>
    <row r="138" spans="1:11" ht="14.4" customHeight="1" thickBot="1" x14ac:dyDescent="0.35">
      <c r="A138" s="317" t="s">
        <v>292</v>
      </c>
      <c r="B138" s="295">
        <v>262.09779373958202</v>
      </c>
      <c r="C138" s="295">
        <v>252.87025</v>
      </c>
      <c r="D138" s="296">
        <v>-9.2275437395809998</v>
      </c>
      <c r="E138" s="297">
        <v>0.96479350853000001</v>
      </c>
      <c r="F138" s="295">
        <v>312.98922339812401</v>
      </c>
      <c r="G138" s="296">
        <v>156.49461169906201</v>
      </c>
      <c r="H138" s="298">
        <v>0</v>
      </c>
      <c r="I138" s="295">
        <v>397.46875</v>
      </c>
      <c r="J138" s="296">
        <v>240.97413830093799</v>
      </c>
      <c r="K138" s="299">
        <v>1.2699119339780001</v>
      </c>
    </row>
    <row r="139" spans="1:11" ht="14.4" customHeight="1" thickBot="1" x14ac:dyDescent="0.35">
      <c r="A139" s="317" t="s">
        <v>293</v>
      </c>
      <c r="B139" s="295">
        <v>0.95452986880099999</v>
      </c>
      <c r="C139" s="295">
        <v>123.03789999999999</v>
      </c>
      <c r="D139" s="296">
        <v>122.083370131198</v>
      </c>
      <c r="E139" s="297">
        <v>128.89895227105399</v>
      </c>
      <c r="F139" s="295">
        <v>187.41451189588199</v>
      </c>
      <c r="G139" s="296">
        <v>93.707255947940993</v>
      </c>
      <c r="H139" s="298">
        <v>0</v>
      </c>
      <c r="I139" s="295">
        <v>25.53584</v>
      </c>
      <c r="J139" s="296">
        <v>-68.171415947941</v>
      </c>
      <c r="K139" s="299">
        <v>0.13625326951300001</v>
      </c>
    </row>
    <row r="140" spans="1:11" ht="14.4" customHeight="1" thickBot="1" x14ac:dyDescent="0.35">
      <c r="A140" s="317" t="s">
        <v>294</v>
      </c>
      <c r="B140" s="295">
        <v>0</v>
      </c>
      <c r="C140" s="295">
        <v>0</v>
      </c>
      <c r="D140" s="296">
        <v>0</v>
      </c>
      <c r="E140" s="297">
        <v>1</v>
      </c>
      <c r="F140" s="295">
        <v>0</v>
      </c>
      <c r="G140" s="296">
        <v>0</v>
      </c>
      <c r="H140" s="298">
        <v>0</v>
      </c>
      <c r="I140" s="295">
        <v>2.7806000000000002</v>
      </c>
      <c r="J140" s="296">
        <v>2.7806000000000002</v>
      </c>
      <c r="K140" s="306" t="s">
        <v>190</v>
      </c>
    </row>
    <row r="141" spans="1:11" ht="14.4" customHeight="1" thickBot="1" x14ac:dyDescent="0.35">
      <c r="A141" s="316" t="s">
        <v>295</v>
      </c>
      <c r="B141" s="300">
        <v>148.52307896931899</v>
      </c>
      <c r="C141" s="300">
        <v>152.0806</v>
      </c>
      <c r="D141" s="301">
        <v>3.5575210306809999</v>
      </c>
      <c r="E141" s="307">
        <v>1.0239526480009999</v>
      </c>
      <c r="F141" s="300">
        <v>140.35596949820399</v>
      </c>
      <c r="G141" s="301">
        <v>70.177984749101995</v>
      </c>
      <c r="H141" s="303">
        <v>8.7859999999999996</v>
      </c>
      <c r="I141" s="300">
        <v>56.350700000000003</v>
      </c>
      <c r="J141" s="301">
        <v>-13.827284749102001</v>
      </c>
      <c r="K141" s="308">
        <v>0.40148417058000002</v>
      </c>
    </row>
    <row r="142" spans="1:11" ht="14.4" customHeight="1" thickBot="1" x14ac:dyDescent="0.35">
      <c r="A142" s="317" t="s">
        <v>296</v>
      </c>
      <c r="B142" s="295">
        <v>1.0002280515890001</v>
      </c>
      <c r="C142" s="295">
        <v>4.3010000000000002</v>
      </c>
      <c r="D142" s="296">
        <v>3.30077194841</v>
      </c>
      <c r="E142" s="297">
        <v>4.3000193737480004</v>
      </c>
      <c r="F142" s="295">
        <v>10.355969498204001</v>
      </c>
      <c r="G142" s="296">
        <v>5.1779847491020004</v>
      </c>
      <c r="H142" s="298">
        <v>0</v>
      </c>
      <c r="I142" s="295">
        <v>0</v>
      </c>
      <c r="J142" s="296">
        <v>-5.1779847491020004</v>
      </c>
      <c r="K142" s="299">
        <v>0</v>
      </c>
    </row>
    <row r="143" spans="1:11" ht="14.4" customHeight="1" thickBot="1" x14ac:dyDescent="0.35">
      <c r="A143" s="317" t="s">
        <v>297</v>
      </c>
      <c r="B143" s="295">
        <v>147.52285091773001</v>
      </c>
      <c r="C143" s="295">
        <v>116.86</v>
      </c>
      <c r="D143" s="296">
        <v>-30.662850917728999</v>
      </c>
      <c r="E143" s="297">
        <v>0.79214846563100005</v>
      </c>
      <c r="F143" s="295">
        <v>80</v>
      </c>
      <c r="G143" s="296">
        <v>40</v>
      </c>
      <c r="H143" s="298">
        <v>8.7859999999999996</v>
      </c>
      <c r="I143" s="295">
        <v>49.936700000000002</v>
      </c>
      <c r="J143" s="296">
        <v>9.9367000000000001</v>
      </c>
      <c r="K143" s="299">
        <v>0.62420874999999998</v>
      </c>
    </row>
    <row r="144" spans="1:11" ht="14.4" customHeight="1" thickBot="1" x14ac:dyDescent="0.35">
      <c r="A144" s="317" t="s">
        <v>298</v>
      </c>
      <c r="B144" s="295">
        <v>0</v>
      </c>
      <c r="C144" s="295">
        <v>0</v>
      </c>
      <c r="D144" s="296">
        <v>0</v>
      </c>
      <c r="E144" s="297">
        <v>1</v>
      </c>
      <c r="F144" s="295">
        <v>50</v>
      </c>
      <c r="G144" s="296">
        <v>25</v>
      </c>
      <c r="H144" s="298">
        <v>0</v>
      </c>
      <c r="I144" s="295">
        <v>0</v>
      </c>
      <c r="J144" s="296">
        <v>-25</v>
      </c>
      <c r="K144" s="299">
        <v>0</v>
      </c>
    </row>
    <row r="145" spans="1:11" ht="14.4" customHeight="1" thickBot="1" x14ac:dyDescent="0.35">
      <c r="A145" s="317" t="s">
        <v>299</v>
      </c>
      <c r="B145" s="295">
        <v>0</v>
      </c>
      <c r="C145" s="295">
        <v>30.919599999999999</v>
      </c>
      <c r="D145" s="296">
        <v>30.919599999999999</v>
      </c>
      <c r="E145" s="305" t="s">
        <v>190</v>
      </c>
      <c r="F145" s="295">
        <v>0</v>
      </c>
      <c r="G145" s="296">
        <v>0</v>
      </c>
      <c r="H145" s="298">
        <v>0</v>
      </c>
      <c r="I145" s="295">
        <v>6.4139999999999997</v>
      </c>
      <c r="J145" s="296">
        <v>6.4139999999999997</v>
      </c>
      <c r="K145" s="306" t="s">
        <v>190</v>
      </c>
    </row>
    <row r="146" spans="1:11" ht="14.4" customHeight="1" thickBot="1" x14ac:dyDescent="0.35">
      <c r="A146" s="316" t="s">
        <v>300</v>
      </c>
      <c r="B146" s="300">
        <v>0</v>
      </c>
      <c r="C146" s="300">
        <v>5.2452500000000004</v>
      </c>
      <c r="D146" s="301">
        <v>5.2452500000000004</v>
      </c>
      <c r="E146" s="302" t="s">
        <v>162</v>
      </c>
      <c r="F146" s="300">
        <v>0</v>
      </c>
      <c r="G146" s="301">
        <v>0</v>
      </c>
      <c r="H146" s="303">
        <v>1.66229</v>
      </c>
      <c r="I146" s="300">
        <v>2.7234699999999998</v>
      </c>
      <c r="J146" s="301">
        <v>2.7234699999999998</v>
      </c>
      <c r="K146" s="304" t="s">
        <v>162</v>
      </c>
    </row>
    <row r="147" spans="1:11" ht="14.4" customHeight="1" thickBot="1" x14ac:dyDescent="0.35">
      <c r="A147" s="317" t="s">
        <v>301</v>
      </c>
      <c r="B147" s="295">
        <v>0</v>
      </c>
      <c r="C147" s="295">
        <v>2.6009999999999998E-2</v>
      </c>
      <c r="D147" s="296">
        <v>2.6009999999999998E-2</v>
      </c>
      <c r="E147" s="305" t="s">
        <v>162</v>
      </c>
      <c r="F147" s="295">
        <v>0</v>
      </c>
      <c r="G147" s="296">
        <v>0</v>
      </c>
      <c r="H147" s="298">
        <v>0</v>
      </c>
      <c r="I147" s="295">
        <v>0</v>
      </c>
      <c r="J147" s="296">
        <v>0</v>
      </c>
      <c r="K147" s="306" t="s">
        <v>162</v>
      </c>
    </row>
    <row r="148" spans="1:11" ht="14.4" customHeight="1" thickBot="1" x14ac:dyDescent="0.35">
      <c r="A148" s="317" t="s">
        <v>302</v>
      </c>
      <c r="B148" s="295">
        <v>0</v>
      </c>
      <c r="C148" s="295">
        <v>0.78959999999999997</v>
      </c>
      <c r="D148" s="296">
        <v>0.78959999999999997</v>
      </c>
      <c r="E148" s="305" t="s">
        <v>162</v>
      </c>
      <c r="F148" s="295">
        <v>0</v>
      </c>
      <c r="G148" s="296">
        <v>0</v>
      </c>
      <c r="H148" s="298">
        <v>0.33317999999999998</v>
      </c>
      <c r="I148" s="295">
        <v>0.52410999999999996</v>
      </c>
      <c r="J148" s="296">
        <v>0.52410999999999996</v>
      </c>
      <c r="K148" s="306" t="s">
        <v>162</v>
      </c>
    </row>
    <row r="149" spans="1:11" ht="14.4" customHeight="1" thickBot="1" x14ac:dyDescent="0.35">
      <c r="A149" s="317" t="s">
        <v>303</v>
      </c>
      <c r="B149" s="295">
        <v>0</v>
      </c>
      <c r="C149" s="295">
        <v>2.79982</v>
      </c>
      <c r="D149" s="296">
        <v>2.79982</v>
      </c>
      <c r="E149" s="305" t="s">
        <v>162</v>
      </c>
      <c r="F149" s="295">
        <v>0</v>
      </c>
      <c r="G149" s="296">
        <v>0</v>
      </c>
      <c r="H149" s="298">
        <v>0.78549999999999998</v>
      </c>
      <c r="I149" s="295">
        <v>1.5350900000000001</v>
      </c>
      <c r="J149" s="296">
        <v>1.5350900000000001</v>
      </c>
      <c r="K149" s="306" t="s">
        <v>162</v>
      </c>
    </row>
    <row r="150" spans="1:11" ht="14.4" customHeight="1" thickBot="1" x14ac:dyDescent="0.35">
      <c r="A150" s="317" t="s">
        <v>304</v>
      </c>
      <c r="B150" s="295">
        <v>0</v>
      </c>
      <c r="C150" s="295">
        <v>1.07623</v>
      </c>
      <c r="D150" s="296">
        <v>1.07623</v>
      </c>
      <c r="E150" s="305" t="s">
        <v>162</v>
      </c>
      <c r="F150" s="295">
        <v>0</v>
      </c>
      <c r="G150" s="296">
        <v>0</v>
      </c>
      <c r="H150" s="298">
        <v>0.50731000000000004</v>
      </c>
      <c r="I150" s="295">
        <v>0.61021000000000003</v>
      </c>
      <c r="J150" s="296">
        <v>0.61021000000000003</v>
      </c>
      <c r="K150" s="306" t="s">
        <v>162</v>
      </c>
    </row>
    <row r="151" spans="1:11" ht="14.4" customHeight="1" thickBot="1" x14ac:dyDescent="0.35">
      <c r="A151" s="317" t="s">
        <v>305</v>
      </c>
      <c r="B151" s="295">
        <v>0</v>
      </c>
      <c r="C151" s="295">
        <v>0.55359000000000003</v>
      </c>
      <c r="D151" s="296">
        <v>0.55359000000000003</v>
      </c>
      <c r="E151" s="305" t="s">
        <v>162</v>
      </c>
      <c r="F151" s="295">
        <v>0</v>
      </c>
      <c r="G151" s="296">
        <v>0</v>
      </c>
      <c r="H151" s="298">
        <v>3.6299999999999999E-2</v>
      </c>
      <c r="I151" s="295">
        <v>5.4059999999999997E-2</v>
      </c>
      <c r="J151" s="296">
        <v>5.4059999999999997E-2</v>
      </c>
      <c r="K151" s="306" t="s">
        <v>162</v>
      </c>
    </row>
    <row r="152" spans="1:11" ht="14.4" customHeight="1" thickBot="1" x14ac:dyDescent="0.35">
      <c r="A152" s="314" t="s">
        <v>28</v>
      </c>
      <c r="B152" s="295">
        <v>33906.968101786799</v>
      </c>
      <c r="C152" s="295">
        <v>34720.494960000004</v>
      </c>
      <c r="D152" s="296">
        <v>813.52685821324098</v>
      </c>
      <c r="E152" s="297">
        <v>1.023992910712</v>
      </c>
      <c r="F152" s="295">
        <v>35553</v>
      </c>
      <c r="G152" s="296">
        <v>17776.5</v>
      </c>
      <c r="H152" s="298">
        <v>3078.08511</v>
      </c>
      <c r="I152" s="295">
        <v>18078.3128</v>
      </c>
      <c r="J152" s="296">
        <v>301.81280000000299</v>
      </c>
      <c r="K152" s="299">
        <v>0.508489095153</v>
      </c>
    </row>
    <row r="153" spans="1:11" ht="14.4" customHeight="1" thickBot="1" x14ac:dyDescent="0.35">
      <c r="A153" s="318" t="s">
        <v>306</v>
      </c>
      <c r="B153" s="300">
        <v>25070.9764467653</v>
      </c>
      <c r="C153" s="300">
        <v>25637.97</v>
      </c>
      <c r="D153" s="301">
        <v>566.99355323472298</v>
      </c>
      <c r="E153" s="307">
        <v>1.0226155353149999</v>
      </c>
      <c r="F153" s="300">
        <v>26196</v>
      </c>
      <c r="G153" s="301">
        <v>13098</v>
      </c>
      <c r="H153" s="303">
        <v>2266.1709999999998</v>
      </c>
      <c r="I153" s="300">
        <v>13304.313</v>
      </c>
      <c r="J153" s="301">
        <v>206.31299999999601</v>
      </c>
      <c r="K153" s="308">
        <v>0.50787574438799998</v>
      </c>
    </row>
    <row r="154" spans="1:11" ht="14.4" customHeight="1" thickBot="1" x14ac:dyDescent="0.35">
      <c r="A154" s="316" t="s">
        <v>307</v>
      </c>
      <c r="B154" s="300">
        <v>0</v>
      </c>
      <c r="C154" s="300">
        <v>-107.86371</v>
      </c>
      <c r="D154" s="301">
        <v>-107.86371</v>
      </c>
      <c r="E154" s="302" t="s">
        <v>162</v>
      </c>
      <c r="F154" s="300">
        <v>0</v>
      </c>
      <c r="G154" s="301">
        <v>0</v>
      </c>
      <c r="H154" s="303">
        <v>-32.728929999999998</v>
      </c>
      <c r="I154" s="300">
        <v>-63.8245</v>
      </c>
      <c r="J154" s="301">
        <v>-63.8245</v>
      </c>
      <c r="K154" s="304" t="s">
        <v>162</v>
      </c>
    </row>
    <row r="155" spans="1:11" ht="14.4" customHeight="1" thickBot="1" x14ac:dyDescent="0.35">
      <c r="A155" s="317" t="s">
        <v>308</v>
      </c>
      <c r="B155" s="295">
        <v>0</v>
      </c>
      <c r="C155" s="295">
        <v>-107.86371</v>
      </c>
      <c r="D155" s="296">
        <v>-107.86371</v>
      </c>
      <c r="E155" s="305" t="s">
        <v>162</v>
      </c>
      <c r="F155" s="295">
        <v>0</v>
      </c>
      <c r="G155" s="296">
        <v>0</v>
      </c>
      <c r="H155" s="298">
        <v>-32.728929999999998</v>
      </c>
      <c r="I155" s="295">
        <v>-63.8245</v>
      </c>
      <c r="J155" s="296">
        <v>-63.8245</v>
      </c>
      <c r="K155" s="306" t="s">
        <v>162</v>
      </c>
    </row>
    <row r="156" spans="1:11" ht="14.4" customHeight="1" thickBot="1" x14ac:dyDescent="0.35">
      <c r="A156" s="316" t="s">
        <v>309</v>
      </c>
      <c r="B156" s="300">
        <v>24889.976504591101</v>
      </c>
      <c r="C156" s="300">
        <v>25467.25</v>
      </c>
      <c r="D156" s="301">
        <v>577.27349540895705</v>
      </c>
      <c r="E156" s="307">
        <v>1.0231930108609999</v>
      </c>
      <c r="F156" s="300">
        <v>26003</v>
      </c>
      <c r="G156" s="301">
        <v>13001.5</v>
      </c>
      <c r="H156" s="303">
        <v>2245.4389999999999</v>
      </c>
      <c r="I156" s="300">
        <v>13202.152</v>
      </c>
      <c r="J156" s="301">
        <v>200.651999999993</v>
      </c>
      <c r="K156" s="308">
        <v>0.50771649424999998</v>
      </c>
    </row>
    <row r="157" spans="1:11" ht="14.4" customHeight="1" thickBot="1" x14ac:dyDescent="0.35">
      <c r="A157" s="317" t="s">
        <v>310</v>
      </c>
      <c r="B157" s="295">
        <v>24889.976504591101</v>
      </c>
      <c r="C157" s="295">
        <v>25467.25</v>
      </c>
      <c r="D157" s="296">
        <v>577.27349540895705</v>
      </c>
      <c r="E157" s="297">
        <v>1.0231930108609999</v>
      </c>
      <c r="F157" s="295">
        <v>26003</v>
      </c>
      <c r="G157" s="296">
        <v>13001.5</v>
      </c>
      <c r="H157" s="298">
        <v>2245.4389999999999</v>
      </c>
      <c r="I157" s="295">
        <v>13202.152</v>
      </c>
      <c r="J157" s="296">
        <v>200.651999999993</v>
      </c>
      <c r="K157" s="299">
        <v>0.50771649424999998</v>
      </c>
    </row>
    <row r="158" spans="1:11" ht="14.4" customHeight="1" thickBot="1" x14ac:dyDescent="0.35">
      <c r="A158" s="316" t="s">
        <v>311</v>
      </c>
      <c r="B158" s="300">
        <v>110.000009930744</v>
      </c>
      <c r="C158" s="300">
        <v>120.2</v>
      </c>
      <c r="D158" s="301">
        <v>10.199990069255</v>
      </c>
      <c r="E158" s="307">
        <v>1.0927271740760001</v>
      </c>
      <c r="F158" s="300">
        <v>120</v>
      </c>
      <c r="G158" s="301">
        <v>59.999999999998998</v>
      </c>
      <c r="H158" s="303">
        <v>9.8000000000000007</v>
      </c>
      <c r="I158" s="300">
        <v>59.9</v>
      </c>
      <c r="J158" s="301">
        <v>-9.9999999999E-2</v>
      </c>
      <c r="K158" s="308">
        <v>0.49916666666600001</v>
      </c>
    </row>
    <row r="159" spans="1:11" ht="14.4" customHeight="1" thickBot="1" x14ac:dyDescent="0.35">
      <c r="A159" s="317" t="s">
        <v>312</v>
      </c>
      <c r="B159" s="295">
        <v>110.000009930744</v>
      </c>
      <c r="C159" s="295">
        <v>120.2</v>
      </c>
      <c r="D159" s="296">
        <v>10.199990069255</v>
      </c>
      <c r="E159" s="297">
        <v>1.0927271740760001</v>
      </c>
      <c r="F159" s="295">
        <v>120</v>
      </c>
      <c r="G159" s="296">
        <v>59.999999999998998</v>
      </c>
      <c r="H159" s="298">
        <v>9.8000000000000007</v>
      </c>
      <c r="I159" s="295">
        <v>59.9</v>
      </c>
      <c r="J159" s="296">
        <v>-9.9999999999E-2</v>
      </c>
      <c r="K159" s="299">
        <v>0.49916666666600001</v>
      </c>
    </row>
    <row r="160" spans="1:11" ht="14.4" customHeight="1" thickBot="1" x14ac:dyDescent="0.35">
      <c r="A160" s="316" t="s">
        <v>313</v>
      </c>
      <c r="B160" s="300">
        <v>70.999932243494001</v>
      </c>
      <c r="C160" s="300">
        <v>50.52</v>
      </c>
      <c r="D160" s="301">
        <v>-20.479932243494002</v>
      </c>
      <c r="E160" s="307">
        <v>0.71154997481799998</v>
      </c>
      <c r="F160" s="300">
        <v>73</v>
      </c>
      <c r="G160" s="301">
        <v>36.5</v>
      </c>
      <c r="H160" s="303">
        <v>10.932</v>
      </c>
      <c r="I160" s="300">
        <v>42.261000000000003</v>
      </c>
      <c r="J160" s="301">
        <v>5.760999999999</v>
      </c>
      <c r="K160" s="308">
        <v>0.57891780821899996</v>
      </c>
    </row>
    <row r="161" spans="1:11" ht="14.4" customHeight="1" thickBot="1" x14ac:dyDescent="0.35">
      <c r="A161" s="317" t="s">
        <v>314</v>
      </c>
      <c r="B161" s="295">
        <v>70.999932243494001</v>
      </c>
      <c r="C161" s="295">
        <v>50.52</v>
      </c>
      <c r="D161" s="296">
        <v>-20.479932243494002</v>
      </c>
      <c r="E161" s="297">
        <v>0.71154997481799998</v>
      </c>
      <c r="F161" s="295">
        <v>73</v>
      </c>
      <c r="G161" s="296">
        <v>36.5</v>
      </c>
      <c r="H161" s="298">
        <v>10.932</v>
      </c>
      <c r="I161" s="295">
        <v>42.261000000000003</v>
      </c>
      <c r="J161" s="296">
        <v>5.760999999999</v>
      </c>
      <c r="K161" s="299">
        <v>0.57891780821899996</v>
      </c>
    </row>
    <row r="162" spans="1:11" ht="14.4" customHeight="1" thickBot="1" x14ac:dyDescent="0.35">
      <c r="A162" s="316" t="s">
        <v>315</v>
      </c>
      <c r="B162" s="300">
        <v>0</v>
      </c>
      <c r="C162" s="300">
        <v>107.86371</v>
      </c>
      <c r="D162" s="301">
        <v>107.86371</v>
      </c>
      <c r="E162" s="302" t="s">
        <v>162</v>
      </c>
      <c r="F162" s="300">
        <v>0</v>
      </c>
      <c r="G162" s="301">
        <v>0</v>
      </c>
      <c r="H162" s="303">
        <v>32.728929999999998</v>
      </c>
      <c r="I162" s="300">
        <v>63.8245</v>
      </c>
      <c r="J162" s="301">
        <v>63.8245</v>
      </c>
      <c r="K162" s="304" t="s">
        <v>162</v>
      </c>
    </row>
    <row r="163" spans="1:11" ht="14.4" customHeight="1" thickBot="1" x14ac:dyDescent="0.35">
      <c r="A163" s="317" t="s">
        <v>316</v>
      </c>
      <c r="B163" s="295">
        <v>0</v>
      </c>
      <c r="C163" s="295">
        <v>107.86371</v>
      </c>
      <c r="D163" s="296">
        <v>107.86371</v>
      </c>
      <c r="E163" s="305" t="s">
        <v>162</v>
      </c>
      <c r="F163" s="295">
        <v>0</v>
      </c>
      <c r="G163" s="296">
        <v>0</v>
      </c>
      <c r="H163" s="298">
        <v>32.529690000000002</v>
      </c>
      <c r="I163" s="295">
        <v>63.562379999999997</v>
      </c>
      <c r="J163" s="296">
        <v>63.562379999999997</v>
      </c>
      <c r="K163" s="306" t="s">
        <v>162</v>
      </c>
    </row>
    <row r="164" spans="1:11" ht="14.4" customHeight="1" thickBot="1" x14ac:dyDescent="0.35">
      <c r="A164" s="317" t="s">
        <v>317</v>
      </c>
      <c r="B164" s="295">
        <v>0</v>
      </c>
      <c r="C164" s="295">
        <v>-5.2735593669694896E-16</v>
      </c>
      <c r="D164" s="296">
        <v>-5.2735593669694896E-16</v>
      </c>
      <c r="E164" s="305" t="s">
        <v>162</v>
      </c>
      <c r="F164" s="295">
        <v>0</v>
      </c>
      <c r="G164" s="296">
        <v>0</v>
      </c>
      <c r="H164" s="298">
        <v>0.19924</v>
      </c>
      <c r="I164" s="295">
        <v>0.26212000000000002</v>
      </c>
      <c r="J164" s="296">
        <v>0.26212000000000002</v>
      </c>
      <c r="K164" s="306" t="s">
        <v>162</v>
      </c>
    </row>
    <row r="165" spans="1:11" ht="14.4" customHeight="1" thickBot="1" x14ac:dyDescent="0.35">
      <c r="A165" s="315" t="s">
        <v>318</v>
      </c>
      <c r="B165" s="295">
        <v>8462.9920056637602</v>
      </c>
      <c r="C165" s="295">
        <v>8699.7536799999998</v>
      </c>
      <c r="D165" s="296">
        <v>236.76167433624099</v>
      </c>
      <c r="E165" s="297">
        <v>1.027976119341</v>
      </c>
      <c r="F165" s="295">
        <v>8838.9999999999909</v>
      </c>
      <c r="G165" s="296">
        <v>4419.5</v>
      </c>
      <c r="H165" s="298">
        <v>766.78545999999994</v>
      </c>
      <c r="I165" s="295">
        <v>4509.1063100000001</v>
      </c>
      <c r="J165" s="296">
        <v>89.606310000004996</v>
      </c>
      <c r="K165" s="299">
        <v>0.51013760719500001</v>
      </c>
    </row>
    <row r="166" spans="1:11" ht="14.4" customHeight="1" thickBot="1" x14ac:dyDescent="0.35">
      <c r="A166" s="316" t="s">
        <v>319</v>
      </c>
      <c r="B166" s="300">
        <v>0</v>
      </c>
      <c r="C166" s="300">
        <v>-36.567909999999998</v>
      </c>
      <c r="D166" s="301">
        <v>-36.567909999999998</v>
      </c>
      <c r="E166" s="302" t="s">
        <v>162</v>
      </c>
      <c r="F166" s="300">
        <v>0</v>
      </c>
      <c r="G166" s="301">
        <v>0</v>
      </c>
      <c r="H166" s="303">
        <v>-11.060079999999999</v>
      </c>
      <c r="I166" s="300">
        <v>-21.611239999999999</v>
      </c>
      <c r="J166" s="301">
        <v>-21.611239999999999</v>
      </c>
      <c r="K166" s="304" t="s">
        <v>162</v>
      </c>
    </row>
    <row r="167" spans="1:11" ht="14.4" customHeight="1" thickBot="1" x14ac:dyDescent="0.35">
      <c r="A167" s="317" t="s">
        <v>320</v>
      </c>
      <c r="B167" s="295">
        <v>0</v>
      </c>
      <c r="C167" s="295">
        <v>-36.567909999999998</v>
      </c>
      <c r="D167" s="296">
        <v>-36.567909999999998</v>
      </c>
      <c r="E167" s="305" t="s">
        <v>162</v>
      </c>
      <c r="F167" s="295">
        <v>0</v>
      </c>
      <c r="G167" s="296">
        <v>0</v>
      </c>
      <c r="H167" s="298">
        <v>-11.060079999999999</v>
      </c>
      <c r="I167" s="295">
        <v>-21.611239999999999</v>
      </c>
      <c r="J167" s="296">
        <v>-21.611239999999999</v>
      </c>
      <c r="K167" s="306" t="s">
        <v>162</v>
      </c>
    </row>
    <row r="168" spans="1:11" ht="14.4" customHeight="1" thickBot="1" x14ac:dyDescent="0.35">
      <c r="A168" s="316" t="s">
        <v>321</v>
      </c>
      <c r="B168" s="300">
        <v>2239.9978828420599</v>
      </c>
      <c r="C168" s="300">
        <v>2302.8909600000002</v>
      </c>
      <c r="D168" s="301">
        <v>62.893077157943999</v>
      </c>
      <c r="E168" s="307">
        <v>1.028077293125</v>
      </c>
      <c r="F168" s="300">
        <v>2339.99999999999</v>
      </c>
      <c r="G168" s="301">
        <v>1170</v>
      </c>
      <c r="H168" s="303">
        <v>202.97569999999999</v>
      </c>
      <c r="I168" s="300">
        <v>1193.59331</v>
      </c>
      <c r="J168" s="301">
        <v>23.593310000005001</v>
      </c>
      <c r="K168" s="308">
        <v>0.51008261111099995</v>
      </c>
    </row>
    <row r="169" spans="1:11" ht="14.4" customHeight="1" thickBot="1" x14ac:dyDescent="0.35">
      <c r="A169" s="317" t="s">
        <v>322</v>
      </c>
      <c r="B169" s="295">
        <v>2239.9978828420599</v>
      </c>
      <c r="C169" s="295">
        <v>2302.8909600000002</v>
      </c>
      <c r="D169" s="296">
        <v>62.893077157943999</v>
      </c>
      <c r="E169" s="297">
        <v>1.028077293125</v>
      </c>
      <c r="F169" s="295">
        <v>2339.99999999999</v>
      </c>
      <c r="G169" s="296">
        <v>1170</v>
      </c>
      <c r="H169" s="298">
        <v>202.97569999999999</v>
      </c>
      <c r="I169" s="295">
        <v>1193.59331</v>
      </c>
      <c r="J169" s="296">
        <v>23.593310000005001</v>
      </c>
      <c r="K169" s="299">
        <v>0.51008261111099995</v>
      </c>
    </row>
    <row r="170" spans="1:11" ht="14.4" customHeight="1" thickBot="1" x14ac:dyDescent="0.35">
      <c r="A170" s="316" t="s">
        <v>323</v>
      </c>
      <c r="B170" s="300">
        <v>6222.9941228217003</v>
      </c>
      <c r="C170" s="300">
        <v>6396.8627200000001</v>
      </c>
      <c r="D170" s="301">
        <v>173.86859717829799</v>
      </c>
      <c r="E170" s="307">
        <v>1.0279397013310001</v>
      </c>
      <c r="F170" s="300">
        <v>6499</v>
      </c>
      <c r="G170" s="301">
        <v>3249.5</v>
      </c>
      <c r="H170" s="303">
        <v>563.80975999999998</v>
      </c>
      <c r="I170" s="300">
        <v>3315.5129999999999</v>
      </c>
      <c r="J170" s="301">
        <v>66.013000000001</v>
      </c>
      <c r="K170" s="308">
        <v>0.510157408832</v>
      </c>
    </row>
    <row r="171" spans="1:11" ht="14.4" customHeight="1" thickBot="1" x14ac:dyDescent="0.35">
      <c r="A171" s="317" t="s">
        <v>324</v>
      </c>
      <c r="B171" s="295">
        <v>6222.9941228217003</v>
      </c>
      <c r="C171" s="295">
        <v>6396.8627200000001</v>
      </c>
      <c r="D171" s="296">
        <v>173.86859717829799</v>
      </c>
      <c r="E171" s="297">
        <v>1.0279397013310001</v>
      </c>
      <c r="F171" s="295">
        <v>6499</v>
      </c>
      <c r="G171" s="296">
        <v>3249.5</v>
      </c>
      <c r="H171" s="298">
        <v>563.80975999999998</v>
      </c>
      <c r="I171" s="295">
        <v>3315.5129999999999</v>
      </c>
      <c r="J171" s="296">
        <v>66.013000000001</v>
      </c>
      <c r="K171" s="299">
        <v>0.510157408832</v>
      </c>
    </row>
    <row r="172" spans="1:11" ht="14.4" customHeight="1" thickBot="1" x14ac:dyDescent="0.35">
      <c r="A172" s="316" t="s">
        <v>325</v>
      </c>
      <c r="B172" s="300">
        <v>0</v>
      </c>
      <c r="C172" s="300">
        <v>36.567909999999998</v>
      </c>
      <c r="D172" s="301">
        <v>36.567909999999998</v>
      </c>
      <c r="E172" s="302" t="s">
        <v>162</v>
      </c>
      <c r="F172" s="300">
        <v>0</v>
      </c>
      <c r="G172" s="301">
        <v>0</v>
      </c>
      <c r="H172" s="303">
        <v>11.060079999999999</v>
      </c>
      <c r="I172" s="300">
        <v>21.611239999999999</v>
      </c>
      <c r="J172" s="301">
        <v>21.611239999999999</v>
      </c>
      <c r="K172" s="304" t="s">
        <v>162</v>
      </c>
    </row>
    <row r="173" spans="1:11" ht="14.4" customHeight="1" thickBot="1" x14ac:dyDescent="0.35">
      <c r="A173" s="317" t="s">
        <v>326</v>
      </c>
      <c r="B173" s="295">
        <v>0</v>
      </c>
      <c r="C173" s="295">
        <v>9.6797900000000006</v>
      </c>
      <c r="D173" s="296">
        <v>9.6797900000000006</v>
      </c>
      <c r="E173" s="305" t="s">
        <v>162</v>
      </c>
      <c r="F173" s="295">
        <v>0</v>
      </c>
      <c r="G173" s="296">
        <v>0</v>
      </c>
      <c r="H173" s="298">
        <v>2.9276499999999999</v>
      </c>
      <c r="I173" s="295">
        <v>5.7206400000000004</v>
      </c>
      <c r="J173" s="296">
        <v>5.7206400000000004</v>
      </c>
      <c r="K173" s="306" t="s">
        <v>162</v>
      </c>
    </row>
    <row r="174" spans="1:11" ht="14.4" customHeight="1" thickBot="1" x14ac:dyDescent="0.35">
      <c r="A174" s="317" t="s">
        <v>327</v>
      </c>
      <c r="B174" s="295">
        <v>0</v>
      </c>
      <c r="C174" s="295">
        <v>26.888120000000001</v>
      </c>
      <c r="D174" s="296">
        <v>26.888120000000001</v>
      </c>
      <c r="E174" s="305" t="s">
        <v>162</v>
      </c>
      <c r="F174" s="295">
        <v>0</v>
      </c>
      <c r="G174" s="296">
        <v>0</v>
      </c>
      <c r="H174" s="298">
        <v>8.1324299999999994</v>
      </c>
      <c r="I174" s="295">
        <v>15.890599999999999</v>
      </c>
      <c r="J174" s="296">
        <v>15.890599999999999</v>
      </c>
      <c r="K174" s="306" t="s">
        <v>162</v>
      </c>
    </row>
    <row r="175" spans="1:11" ht="14.4" customHeight="1" thickBot="1" x14ac:dyDescent="0.35">
      <c r="A175" s="315" t="s">
        <v>328</v>
      </c>
      <c r="B175" s="295">
        <v>372.99964935771499</v>
      </c>
      <c r="C175" s="295">
        <v>382.77127999999999</v>
      </c>
      <c r="D175" s="296">
        <v>9.7716306422850003</v>
      </c>
      <c r="E175" s="297">
        <v>1.0261974258119999</v>
      </c>
      <c r="F175" s="295">
        <v>518</v>
      </c>
      <c r="G175" s="296">
        <v>259</v>
      </c>
      <c r="H175" s="298">
        <v>45.12865</v>
      </c>
      <c r="I175" s="295">
        <v>264.89348999999999</v>
      </c>
      <c r="J175" s="296">
        <v>5.8934899999989998</v>
      </c>
      <c r="K175" s="299">
        <v>0.51137739382199998</v>
      </c>
    </row>
    <row r="176" spans="1:11" ht="14.4" customHeight="1" thickBot="1" x14ac:dyDescent="0.35">
      <c r="A176" s="316" t="s">
        <v>329</v>
      </c>
      <c r="B176" s="300">
        <v>0</v>
      </c>
      <c r="C176" s="300">
        <v>-1.61792</v>
      </c>
      <c r="D176" s="301">
        <v>-1.61792</v>
      </c>
      <c r="E176" s="302" t="s">
        <v>162</v>
      </c>
      <c r="F176" s="300">
        <v>0</v>
      </c>
      <c r="G176" s="301">
        <v>0</v>
      </c>
      <c r="H176" s="303">
        <v>-0.65456999999999999</v>
      </c>
      <c r="I176" s="300">
        <v>-1.27651</v>
      </c>
      <c r="J176" s="301">
        <v>-1.27651</v>
      </c>
      <c r="K176" s="304" t="s">
        <v>162</v>
      </c>
    </row>
    <row r="177" spans="1:11" ht="14.4" customHeight="1" thickBot="1" x14ac:dyDescent="0.35">
      <c r="A177" s="317" t="s">
        <v>330</v>
      </c>
      <c r="B177" s="295">
        <v>0</v>
      </c>
      <c r="C177" s="295">
        <v>-1.61792</v>
      </c>
      <c r="D177" s="296">
        <v>-1.61792</v>
      </c>
      <c r="E177" s="305" t="s">
        <v>162</v>
      </c>
      <c r="F177" s="295">
        <v>0</v>
      </c>
      <c r="G177" s="296">
        <v>0</v>
      </c>
      <c r="H177" s="298">
        <v>-0.65456999999999999</v>
      </c>
      <c r="I177" s="295">
        <v>-1.27651</v>
      </c>
      <c r="J177" s="296">
        <v>-1.27651</v>
      </c>
      <c r="K177" s="306" t="s">
        <v>162</v>
      </c>
    </row>
    <row r="178" spans="1:11" ht="14.4" customHeight="1" thickBot="1" x14ac:dyDescent="0.35">
      <c r="A178" s="316" t="s">
        <v>331</v>
      </c>
      <c r="B178" s="300">
        <v>372.99964935771499</v>
      </c>
      <c r="C178" s="300">
        <v>382.77127999999999</v>
      </c>
      <c r="D178" s="301">
        <v>9.7716306422850003</v>
      </c>
      <c r="E178" s="307">
        <v>1.0261974258119999</v>
      </c>
      <c r="F178" s="300">
        <v>518</v>
      </c>
      <c r="G178" s="301">
        <v>259</v>
      </c>
      <c r="H178" s="303">
        <v>45.12865</v>
      </c>
      <c r="I178" s="300">
        <v>264.89348999999999</v>
      </c>
      <c r="J178" s="301">
        <v>5.8934899999989998</v>
      </c>
      <c r="K178" s="308">
        <v>0.51137739382199998</v>
      </c>
    </row>
    <row r="179" spans="1:11" ht="14.4" customHeight="1" thickBot="1" x14ac:dyDescent="0.35">
      <c r="A179" s="317" t="s">
        <v>332</v>
      </c>
      <c r="B179" s="295">
        <v>372.99964935771499</v>
      </c>
      <c r="C179" s="295">
        <v>382.77127999999999</v>
      </c>
      <c r="D179" s="296">
        <v>9.7716306422850003</v>
      </c>
      <c r="E179" s="297">
        <v>1.0261974258119999</v>
      </c>
      <c r="F179" s="295">
        <v>518</v>
      </c>
      <c r="G179" s="296">
        <v>259</v>
      </c>
      <c r="H179" s="298">
        <v>45.12865</v>
      </c>
      <c r="I179" s="295">
        <v>264.89348999999999</v>
      </c>
      <c r="J179" s="296">
        <v>5.8934899999989998</v>
      </c>
      <c r="K179" s="299">
        <v>0.51137739382199998</v>
      </c>
    </row>
    <row r="180" spans="1:11" ht="14.4" customHeight="1" thickBot="1" x14ac:dyDescent="0.35">
      <c r="A180" s="316" t="s">
        <v>333</v>
      </c>
      <c r="B180" s="300">
        <v>0</v>
      </c>
      <c r="C180" s="300">
        <v>1.61792</v>
      </c>
      <c r="D180" s="301">
        <v>1.61792</v>
      </c>
      <c r="E180" s="302" t="s">
        <v>162</v>
      </c>
      <c r="F180" s="300">
        <v>0</v>
      </c>
      <c r="G180" s="301">
        <v>0</v>
      </c>
      <c r="H180" s="303">
        <v>0.65456999999999999</v>
      </c>
      <c r="I180" s="300">
        <v>1.27651</v>
      </c>
      <c r="J180" s="301">
        <v>1.27651</v>
      </c>
      <c r="K180" s="304" t="s">
        <v>162</v>
      </c>
    </row>
    <row r="181" spans="1:11" ht="14.4" customHeight="1" thickBot="1" x14ac:dyDescent="0.35">
      <c r="A181" s="317" t="s">
        <v>334</v>
      </c>
      <c r="B181" s="295">
        <v>0</v>
      </c>
      <c r="C181" s="295">
        <v>1.61792</v>
      </c>
      <c r="D181" s="296">
        <v>1.61792</v>
      </c>
      <c r="E181" s="305" t="s">
        <v>162</v>
      </c>
      <c r="F181" s="295">
        <v>0</v>
      </c>
      <c r="G181" s="296">
        <v>0</v>
      </c>
      <c r="H181" s="298">
        <v>0.65456999999999999</v>
      </c>
      <c r="I181" s="295">
        <v>1.27651</v>
      </c>
      <c r="J181" s="296">
        <v>1.27651</v>
      </c>
      <c r="K181" s="306" t="s">
        <v>162</v>
      </c>
    </row>
    <row r="182" spans="1:11" ht="14.4" customHeight="1" thickBot="1" x14ac:dyDescent="0.35">
      <c r="A182" s="314" t="s">
        <v>335</v>
      </c>
      <c r="B182" s="295">
        <v>0</v>
      </c>
      <c r="C182" s="295">
        <v>4.938999999999</v>
      </c>
      <c r="D182" s="296">
        <v>4.938999999999</v>
      </c>
      <c r="E182" s="305" t="s">
        <v>162</v>
      </c>
      <c r="F182" s="295">
        <v>0</v>
      </c>
      <c r="G182" s="296">
        <v>0</v>
      </c>
      <c r="H182" s="298">
        <v>0</v>
      </c>
      <c r="I182" s="295">
        <v>0.15</v>
      </c>
      <c r="J182" s="296">
        <v>0.15</v>
      </c>
      <c r="K182" s="306" t="s">
        <v>162</v>
      </c>
    </row>
    <row r="183" spans="1:11" ht="14.4" customHeight="1" thickBot="1" x14ac:dyDescent="0.35">
      <c r="A183" s="315" t="s">
        <v>336</v>
      </c>
      <c r="B183" s="295">
        <v>0</v>
      </c>
      <c r="C183" s="295">
        <v>4.938999999999</v>
      </c>
      <c r="D183" s="296">
        <v>4.938999999999</v>
      </c>
      <c r="E183" s="305" t="s">
        <v>162</v>
      </c>
      <c r="F183" s="295">
        <v>0</v>
      </c>
      <c r="G183" s="296">
        <v>0</v>
      </c>
      <c r="H183" s="298">
        <v>0</v>
      </c>
      <c r="I183" s="295">
        <v>0.15</v>
      </c>
      <c r="J183" s="296">
        <v>0.15</v>
      </c>
      <c r="K183" s="306" t="s">
        <v>162</v>
      </c>
    </row>
    <row r="184" spans="1:11" ht="14.4" customHeight="1" thickBot="1" x14ac:dyDescent="0.35">
      <c r="A184" s="316" t="s">
        <v>337</v>
      </c>
      <c r="B184" s="300">
        <v>0</v>
      </c>
      <c r="C184" s="300">
        <v>4.938999999999</v>
      </c>
      <c r="D184" s="301">
        <v>4.938999999999</v>
      </c>
      <c r="E184" s="302" t="s">
        <v>162</v>
      </c>
      <c r="F184" s="300">
        <v>0</v>
      </c>
      <c r="G184" s="301">
        <v>0</v>
      </c>
      <c r="H184" s="303">
        <v>0</v>
      </c>
      <c r="I184" s="300">
        <v>0.15</v>
      </c>
      <c r="J184" s="301">
        <v>0.15</v>
      </c>
      <c r="K184" s="304" t="s">
        <v>162</v>
      </c>
    </row>
    <row r="185" spans="1:11" ht="14.4" customHeight="1" thickBot="1" x14ac:dyDescent="0.35">
      <c r="A185" s="317" t="s">
        <v>338</v>
      </c>
      <c r="B185" s="295">
        <v>0</v>
      </c>
      <c r="C185" s="295">
        <v>0</v>
      </c>
      <c r="D185" s="296">
        <v>0</v>
      </c>
      <c r="E185" s="305" t="s">
        <v>162</v>
      </c>
      <c r="F185" s="295">
        <v>0</v>
      </c>
      <c r="G185" s="296">
        <v>0</v>
      </c>
      <c r="H185" s="298">
        <v>0</v>
      </c>
      <c r="I185" s="295">
        <v>0.15</v>
      </c>
      <c r="J185" s="296">
        <v>0.15</v>
      </c>
      <c r="K185" s="306" t="s">
        <v>190</v>
      </c>
    </row>
    <row r="186" spans="1:11" ht="14.4" customHeight="1" thickBot="1" x14ac:dyDescent="0.35">
      <c r="A186" s="317" t="s">
        <v>339</v>
      </c>
      <c r="B186" s="295">
        <v>0</v>
      </c>
      <c r="C186" s="295">
        <v>4.938999999999</v>
      </c>
      <c r="D186" s="296">
        <v>4.938999999999</v>
      </c>
      <c r="E186" s="305" t="s">
        <v>190</v>
      </c>
      <c r="F186" s="295">
        <v>0</v>
      </c>
      <c r="G186" s="296">
        <v>0</v>
      </c>
      <c r="H186" s="298">
        <v>0</v>
      </c>
      <c r="I186" s="295">
        <v>0</v>
      </c>
      <c r="J186" s="296">
        <v>0</v>
      </c>
      <c r="K186" s="306" t="s">
        <v>162</v>
      </c>
    </row>
    <row r="187" spans="1:11" ht="14.4" customHeight="1" thickBot="1" x14ac:dyDescent="0.35">
      <c r="A187" s="314" t="s">
        <v>340</v>
      </c>
      <c r="B187" s="295">
        <v>0</v>
      </c>
      <c r="C187" s="295">
        <v>421.95863000000003</v>
      </c>
      <c r="D187" s="296">
        <v>421.95863000000003</v>
      </c>
      <c r="E187" s="305" t="s">
        <v>162</v>
      </c>
      <c r="F187" s="295">
        <v>0</v>
      </c>
      <c r="G187" s="296">
        <v>0</v>
      </c>
      <c r="H187" s="298">
        <v>57.409689999999998</v>
      </c>
      <c r="I187" s="295">
        <v>229.92142000000001</v>
      </c>
      <c r="J187" s="296">
        <v>229.92142000000001</v>
      </c>
      <c r="K187" s="306" t="s">
        <v>162</v>
      </c>
    </row>
    <row r="188" spans="1:11" ht="14.4" customHeight="1" thickBot="1" x14ac:dyDescent="0.35">
      <c r="A188" s="315" t="s">
        <v>341</v>
      </c>
      <c r="B188" s="295">
        <v>0</v>
      </c>
      <c r="C188" s="295">
        <v>421.95863000000003</v>
      </c>
      <c r="D188" s="296">
        <v>421.95863000000003</v>
      </c>
      <c r="E188" s="305" t="s">
        <v>162</v>
      </c>
      <c r="F188" s="295">
        <v>0</v>
      </c>
      <c r="G188" s="296">
        <v>0</v>
      </c>
      <c r="H188" s="298">
        <v>57.409689999999998</v>
      </c>
      <c r="I188" s="295">
        <v>229.92142000000001</v>
      </c>
      <c r="J188" s="296">
        <v>229.92142000000001</v>
      </c>
      <c r="K188" s="306" t="s">
        <v>162</v>
      </c>
    </row>
    <row r="189" spans="1:11" ht="14.4" customHeight="1" thickBot="1" x14ac:dyDescent="0.35">
      <c r="A189" s="316" t="s">
        <v>342</v>
      </c>
      <c r="B189" s="300">
        <v>0</v>
      </c>
      <c r="C189" s="300">
        <v>-3.31758</v>
      </c>
      <c r="D189" s="301">
        <v>-3.31758</v>
      </c>
      <c r="E189" s="302" t="s">
        <v>162</v>
      </c>
      <c r="F189" s="300">
        <v>0</v>
      </c>
      <c r="G189" s="301">
        <v>0</v>
      </c>
      <c r="H189" s="303">
        <v>-1.01464</v>
      </c>
      <c r="I189" s="300">
        <v>-2.07843</v>
      </c>
      <c r="J189" s="301">
        <v>-2.07843</v>
      </c>
      <c r="K189" s="304" t="s">
        <v>162</v>
      </c>
    </row>
    <row r="190" spans="1:11" ht="14.4" customHeight="1" thickBot="1" x14ac:dyDescent="0.35">
      <c r="A190" s="317" t="s">
        <v>343</v>
      </c>
      <c r="B190" s="295">
        <v>0</v>
      </c>
      <c r="C190" s="295">
        <v>-3.31758</v>
      </c>
      <c r="D190" s="296">
        <v>-3.31758</v>
      </c>
      <c r="E190" s="305" t="s">
        <v>162</v>
      </c>
      <c r="F190" s="295">
        <v>0</v>
      </c>
      <c r="G190" s="296">
        <v>0</v>
      </c>
      <c r="H190" s="298">
        <v>-1.01464</v>
      </c>
      <c r="I190" s="295">
        <v>-2.07843</v>
      </c>
      <c r="J190" s="296">
        <v>-2.07843</v>
      </c>
      <c r="K190" s="306" t="s">
        <v>162</v>
      </c>
    </row>
    <row r="191" spans="1:11" ht="14.4" customHeight="1" thickBot="1" x14ac:dyDescent="0.35">
      <c r="A191" s="316" t="s">
        <v>344</v>
      </c>
      <c r="B191" s="300">
        <v>0</v>
      </c>
      <c r="C191" s="300">
        <v>415.75862999999998</v>
      </c>
      <c r="D191" s="301">
        <v>415.75862999999998</v>
      </c>
      <c r="E191" s="302" t="s">
        <v>162</v>
      </c>
      <c r="F191" s="300">
        <v>0</v>
      </c>
      <c r="G191" s="301">
        <v>0</v>
      </c>
      <c r="H191" s="303">
        <v>57.409689999999998</v>
      </c>
      <c r="I191" s="300">
        <v>229.92142000000001</v>
      </c>
      <c r="J191" s="301">
        <v>229.92142000000001</v>
      </c>
      <c r="K191" s="304" t="s">
        <v>162</v>
      </c>
    </row>
    <row r="192" spans="1:11" ht="14.4" customHeight="1" thickBot="1" x14ac:dyDescent="0.35">
      <c r="A192" s="317" t="s">
        <v>345</v>
      </c>
      <c r="B192" s="295">
        <v>0</v>
      </c>
      <c r="C192" s="295">
        <v>2.2709999999999999</v>
      </c>
      <c r="D192" s="296">
        <v>2.2709999999999999</v>
      </c>
      <c r="E192" s="305" t="s">
        <v>190</v>
      </c>
      <c r="F192" s="295">
        <v>0</v>
      </c>
      <c r="G192" s="296">
        <v>0</v>
      </c>
      <c r="H192" s="298">
        <v>0</v>
      </c>
      <c r="I192" s="295">
        <v>0</v>
      </c>
      <c r="J192" s="296">
        <v>0</v>
      </c>
      <c r="K192" s="306" t="s">
        <v>162</v>
      </c>
    </row>
    <row r="193" spans="1:11" ht="14.4" customHeight="1" thickBot="1" x14ac:dyDescent="0.35">
      <c r="A193" s="317" t="s">
        <v>346</v>
      </c>
      <c r="B193" s="295">
        <v>0</v>
      </c>
      <c r="C193" s="295">
        <v>0.88685000000000003</v>
      </c>
      <c r="D193" s="296">
        <v>0.88685000000000003</v>
      </c>
      <c r="E193" s="305" t="s">
        <v>162</v>
      </c>
      <c r="F193" s="295">
        <v>0</v>
      </c>
      <c r="G193" s="296">
        <v>0</v>
      </c>
      <c r="H193" s="298">
        <v>0</v>
      </c>
      <c r="I193" s="295">
        <v>0</v>
      </c>
      <c r="J193" s="296">
        <v>0</v>
      </c>
      <c r="K193" s="306" t="s">
        <v>162</v>
      </c>
    </row>
    <row r="194" spans="1:11" ht="14.4" customHeight="1" thickBot="1" x14ac:dyDescent="0.35">
      <c r="A194" s="317" t="s">
        <v>347</v>
      </c>
      <c r="B194" s="295">
        <v>0</v>
      </c>
      <c r="C194" s="295">
        <v>193.93709000000001</v>
      </c>
      <c r="D194" s="296">
        <v>193.93709000000001</v>
      </c>
      <c r="E194" s="305" t="s">
        <v>162</v>
      </c>
      <c r="F194" s="295">
        <v>0</v>
      </c>
      <c r="G194" s="296">
        <v>0</v>
      </c>
      <c r="H194" s="298">
        <v>50.727350000000001</v>
      </c>
      <c r="I194" s="295">
        <v>115.33895</v>
      </c>
      <c r="J194" s="296">
        <v>115.33895</v>
      </c>
      <c r="K194" s="306" t="s">
        <v>162</v>
      </c>
    </row>
    <row r="195" spans="1:11" ht="14.4" customHeight="1" thickBot="1" x14ac:dyDescent="0.35">
      <c r="A195" s="317" t="s">
        <v>348</v>
      </c>
      <c r="B195" s="295">
        <v>0</v>
      </c>
      <c r="C195" s="295">
        <v>106.46442999999999</v>
      </c>
      <c r="D195" s="296">
        <v>106.46442999999999</v>
      </c>
      <c r="E195" s="305" t="s">
        <v>162</v>
      </c>
      <c r="F195" s="295">
        <v>0</v>
      </c>
      <c r="G195" s="296">
        <v>0</v>
      </c>
      <c r="H195" s="298">
        <v>0</v>
      </c>
      <c r="I195" s="295">
        <v>0</v>
      </c>
      <c r="J195" s="296">
        <v>0</v>
      </c>
      <c r="K195" s="306" t="s">
        <v>162</v>
      </c>
    </row>
    <row r="196" spans="1:11" ht="14.4" customHeight="1" thickBot="1" x14ac:dyDescent="0.35">
      <c r="A196" s="317" t="s">
        <v>349</v>
      </c>
      <c r="B196" s="295">
        <v>0</v>
      </c>
      <c r="C196" s="295">
        <v>38.391199999999998</v>
      </c>
      <c r="D196" s="296">
        <v>38.391199999999998</v>
      </c>
      <c r="E196" s="305" t="s">
        <v>162</v>
      </c>
      <c r="F196" s="295">
        <v>0</v>
      </c>
      <c r="G196" s="296">
        <v>0</v>
      </c>
      <c r="H196" s="298">
        <v>3.3849999999999998</v>
      </c>
      <c r="I196" s="295">
        <v>35.484999999999999</v>
      </c>
      <c r="J196" s="296">
        <v>35.484999999999999</v>
      </c>
      <c r="K196" s="306" t="s">
        <v>162</v>
      </c>
    </row>
    <row r="197" spans="1:11" ht="14.4" customHeight="1" thickBot="1" x14ac:dyDescent="0.35">
      <c r="A197" s="317" t="s">
        <v>350</v>
      </c>
      <c r="B197" s="295">
        <v>0</v>
      </c>
      <c r="C197" s="295">
        <v>1.0449999999999999</v>
      </c>
      <c r="D197" s="296">
        <v>1.0449999999999999</v>
      </c>
      <c r="E197" s="305" t="s">
        <v>162</v>
      </c>
      <c r="F197" s="295">
        <v>0</v>
      </c>
      <c r="G197" s="296">
        <v>0</v>
      </c>
      <c r="H197" s="298">
        <v>0</v>
      </c>
      <c r="I197" s="295">
        <v>0</v>
      </c>
      <c r="J197" s="296">
        <v>0</v>
      </c>
      <c r="K197" s="306" t="s">
        <v>162</v>
      </c>
    </row>
    <row r="198" spans="1:11" ht="14.4" customHeight="1" thickBot="1" x14ac:dyDescent="0.35">
      <c r="A198" s="317" t="s">
        <v>351</v>
      </c>
      <c r="B198" s="295">
        <v>0</v>
      </c>
      <c r="C198" s="295">
        <v>72.763059999999996</v>
      </c>
      <c r="D198" s="296">
        <v>72.763059999999996</v>
      </c>
      <c r="E198" s="305" t="s">
        <v>162</v>
      </c>
      <c r="F198" s="295">
        <v>0</v>
      </c>
      <c r="G198" s="296">
        <v>0</v>
      </c>
      <c r="H198" s="298">
        <v>3.2973400000000002</v>
      </c>
      <c r="I198" s="295">
        <v>79.097470000000001</v>
      </c>
      <c r="J198" s="296">
        <v>79.097470000000001</v>
      </c>
      <c r="K198" s="306" t="s">
        <v>162</v>
      </c>
    </row>
    <row r="199" spans="1:11" ht="14.4" customHeight="1" thickBot="1" x14ac:dyDescent="0.35">
      <c r="A199" s="319" t="s">
        <v>352</v>
      </c>
      <c r="B199" s="295">
        <v>0</v>
      </c>
      <c r="C199" s="295">
        <v>1.2</v>
      </c>
      <c r="D199" s="296">
        <v>1.2</v>
      </c>
      <c r="E199" s="305" t="s">
        <v>162</v>
      </c>
      <c r="F199" s="295">
        <v>0</v>
      </c>
      <c r="G199" s="296">
        <v>0</v>
      </c>
      <c r="H199" s="298">
        <v>0</v>
      </c>
      <c r="I199" s="295">
        <v>0</v>
      </c>
      <c r="J199" s="296">
        <v>0</v>
      </c>
      <c r="K199" s="306" t="s">
        <v>162</v>
      </c>
    </row>
    <row r="200" spans="1:11" ht="14.4" customHeight="1" thickBot="1" x14ac:dyDescent="0.35">
      <c r="A200" s="317" t="s">
        <v>353</v>
      </c>
      <c r="B200" s="295">
        <v>0</v>
      </c>
      <c r="C200" s="295">
        <v>1.2</v>
      </c>
      <c r="D200" s="296">
        <v>1.2</v>
      </c>
      <c r="E200" s="305" t="s">
        <v>162</v>
      </c>
      <c r="F200" s="295">
        <v>0</v>
      </c>
      <c r="G200" s="296">
        <v>0</v>
      </c>
      <c r="H200" s="298">
        <v>0</v>
      </c>
      <c r="I200" s="295">
        <v>0</v>
      </c>
      <c r="J200" s="296">
        <v>0</v>
      </c>
      <c r="K200" s="306" t="s">
        <v>162</v>
      </c>
    </row>
    <row r="201" spans="1:11" ht="14.4" customHeight="1" thickBot="1" x14ac:dyDescent="0.35">
      <c r="A201" s="316" t="s">
        <v>354</v>
      </c>
      <c r="B201" s="300">
        <v>0</v>
      </c>
      <c r="C201" s="300">
        <v>5</v>
      </c>
      <c r="D201" s="301">
        <v>5</v>
      </c>
      <c r="E201" s="302" t="s">
        <v>190</v>
      </c>
      <c r="F201" s="300">
        <v>0</v>
      </c>
      <c r="G201" s="301">
        <v>0</v>
      </c>
      <c r="H201" s="303">
        <v>0</v>
      </c>
      <c r="I201" s="300">
        <v>0</v>
      </c>
      <c r="J201" s="301">
        <v>0</v>
      </c>
      <c r="K201" s="304" t="s">
        <v>162</v>
      </c>
    </row>
    <row r="202" spans="1:11" ht="14.4" customHeight="1" thickBot="1" x14ac:dyDescent="0.35">
      <c r="A202" s="317" t="s">
        <v>355</v>
      </c>
      <c r="B202" s="295">
        <v>0</v>
      </c>
      <c r="C202" s="295">
        <v>5</v>
      </c>
      <c r="D202" s="296">
        <v>5</v>
      </c>
      <c r="E202" s="305" t="s">
        <v>190</v>
      </c>
      <c r="F202" s="295">
        <v>0</v>
      </c>
      <c r="G202" s="296">
        <v>0</v>
      </c>
      <c r="H202" s="298">
        <v>0</v>
      </c>
      <c r="I202" s="295">
        <v>0</v>
      </c>
      <c r="J202" s="296">
        <v>0</v>
      </c>
      <c r="K202" s="306" t="s">
        <v>162</v>
      </c>
    </row>
    <row r="203" spans="1:11" ht="14.4" customHeight="1" thickBot="1" x14ac:dyDescent="0.35">
      <c r="A203" s="316" t="s">
        <v>356</v>
      </c>
      <c r="B203" s="300">
        <v>0</v>
      </c>
      <c r="C203" s="300">
        <v>3.31758</v>
      </c>
      <c r="D203" s="301">
        <v>3.31758</v>
      </c>
      <c r="E203" s="302" t="s">
        <v>162</v>
      </c>
      <c r="F203" s="300">
        <v>0</v>
      </c>
      <c r="G203" s="301">
        <v>0</v>
      </c>
      <c r="H203" s="303">
        <v>1.01464</v>
      </c>
      <c r="I203" s="300">
        <v>2.07843</v>
      </c>
      <c r="J203" s="301">
        <v>2.07843</v>
      </c>
      <c r="K203" s="304" t="s">
        <v>162</v>
      </c>
    </row>
    <row r="204" spans="1:11" ht="14.4" customHeight="1" thickBot="1" x14ac:dyDescent="0.35">
      <c r="A204" s="317" t="s">
        <v>357</v>
      </c>
      <c r="B204" s="295">
        <v>0</v>
      </c>
      <c r="C204" s="295">
        <v>3.31758</v>
      </c>
      <c r="D204" s="296">
        <v>3.31758</v>
      </c>
      <c r="E204" s="305" t="s">
        <v>162</v>
      </c>
      <c r="F204" s="295">
        <v>0</v>
      </c>
      <c r="G204" s="296">
        <v>0</v>
      </c>
      <c r="H204" s="298">
        <v>1.01464</v>
      </c>
      <c r="I204" s="295">
        <v>2.07843</v>
      </c>
      <c r="J204" s="296">
        <v>2.07843</v>
      </c>
      <c r="K204" s="306" t="s">
        <v>162</v>
      </c>
    </row>
    <row r="205" spans="1:11" ht="14.4" customHeight="1" thickBot="1" x14ac:dyDescent="0.35">
      <c r="A205" s="314" t="s">
        <v>358</v>
      </c>
      <c r="B205" s="295">
        <v>5261.5497947317699</v>
      </c>
      <c r="C205" s="295">
        <v>5324.3876399999999</v>
      </c>
      <c r="D205" s="296">
        <v>62.837845268229003</v>
      </c>
      <c r="E205" s="297">
        <v>1.011942839604</v>
      </c>
      <c r="F205" s="295">
        <v>5019.00000000001</v>
      </c>
      <c r="G205" s="296">
        <v>2509.5</v>
      </c>
      <c r="H205" s="298">
        <v>424.28989999999999</v>
      </c>
      <c r="I205" s="295">
        <v>2641.9101599999999</v>
      </c>
      <c r="J205" s="296">
        <v>132.41015999999701</v>
      </c>
      <c r="K205" s="299">
        <v>0.52638178123099999</v>
      </c>
    </row>
    <row r="206" spans="1:11" ht="14.4" customHeight="1" thickBot="1" x14ac:dyDescent="0.35">
      <c r="A206" s="315" t="s">
        <v>359</v>
      </c>
      <c r="B206" s="295">
        <v>5250.0057048385397</v>
      </c>
      <c r="C206" s="295">
        <v>5250.5879999999997</v>
      </c>
      <c r="D206" s="296">
        <v>0.58229516145799998</v>
      </c>
      <c r="E206" s="297">
        <v>1.0001109132429999</v>
      </c>
      <c r="F206" s="295">
        <v>5018.00000000001</v>
      </c>
      <c r="G206" s="296">
        <v>2509</v>
      </c>
      <c r="H206" s="298">
        <v>418.97800000000001</v>
      </c>
      <c r="I206" s="295">
        <v>2553.3629999999998</v>
      </c>
      <c r="J206" s="296">
        <v>44.362999999997001</v>
      </c>
      <c r="K206" s="299">
        <v>0.50884077321599996</v>
      </c>
    </row>
    <row r="207" spans="1:11" ht="14.4" customHeight="1" thickBot="1" x14ac:dyDescent="0.35">
      <c r="A207" s="316" t="s">
        <v>360</v>
      </c>
      <c r="B207" s="300">
        <v>0</v>
      </c>
      <c r="C207" s="300">
        <v>-20.46209</v>
      </c>
      <c r="D207" s="301">
        <v>-20.46209</v>
      </c>
      <c r="E207" s="302" t="s">
        <v>162</v>
      </c>
      <c r="F207" s="300">
        <v>0</v>
      </c>
      <c r="G207" s="301">
        <v>0</v>
      </c>
      <c r="H207" s="303">
        <v>-5.7823399999999996</v>
      </c>
      <c r="I207" s="300">
        <v>-11.400499999999999</v>
      </c>
      <c r="J207" s="301">
        <v>-11.400499999999999</v>
      </c>
      <c r="K207" s="304" t="s">
        <v>162</v>
      </c>
    </row>
    <row r="208" spans="1:11" ht="14.4" customHeight="1" thickBot="1" x14ac:dyDescent="0.35">
      <c r="A208" s="317" t="s">
        <v>361</v>
      </c>
      <c r="B208" s="295">
        <v>0</v>
      </c>
      <c r="C208" s="295">
        <v>-20.46209</v>
      </c>
      <c r="D208" s="296">
        <v>-20.46209</v>
      </c>
      <c r="E208" s="305" t="s">
        <v>162</v>
      </c>
      <c r="F208" s="295">
        <v>0</v>
      </c>
      <c r="G208" s="296">
        <v>0</v>
      </c>
      <c r="H208" s="298">
        <v>-5.7823399999999996</v>
      </c>
      <c r="I208" s="295">
        <v>-11.400499999999999</v>
      </c>
      <c r="J208" s="296">
        <v>-11.400499999999999</v>
      </c>
      <c r="K208" s="306" t="s">
        <v>162</v>
      </c>
    </row>
    <row r="209" spans="1:11" ht="14.4" customHeight="1" thickBot="1" x14ac:dyDescent="0.35">
      <c r="A209" s="316" t="s">
        <v>362</v>
      </c>
      <c r="B209" s="300">
        <v>5250.0057048385397</v>
      </c>
      <c r="C209" s="300">
        <v>5250.5879999999997</v>
      </c>
      <c r="D209" s="301">
        <v>0.58229516145799998</v>
      </c>
      <c r="E209" s="307">
        <v>1.0001109132429999</v>
      </c>
      <c r="F209" s="300">
        <v>5018.00000000001</v>
      </c>
      <c r="G209" s="301">
        <v>2509</v>
      </c>
      <c r="H209" s="303">
        <v>418.97800000000001</v>
      </c>
      <c r="I209" s="300">
        <v>2553.3629999999998</v>
      </c>
      <c r="J209" s="301">
        <v>44.362999999997001</v>
      </c>
      <c r="K209" s="308">
        <v>0.50884077321599996</v>
      </c>
    </row>
    <row r="210" spans="1:11" ht="14.4" customHeight="1" thickBot="1" x14ac:dyDescent="0.35">
      <c r="A210" s="317" t="s">
        <v>363</v>
      </c>
      <c r="B210" s="295">
        <v>1337.00130748383</v>
      </c>
      <c r="C210" s="295">
        <v>1339.644</v>
      </c>
      <c r="D210" s="296">
        <v>2.6426925161720001</v>
      </c>
      <c r="E210" s="297">
        <v>1.001976581848</v>
      </c>
      <c r="F210" s="295">
        <v>1340</v>
      </c>
      <c r="G210" s="296">
        <v>670.00000000000102</v>
      </c>
      <c r="H210" s="298">
        <v>111.09399999999999</v>
      </c>
      <c r="I210" s="295">
        <v>666.13499999999999</v>
      </c>
      <c r="J210" s="296">
        <v>-3.8650000000000002</v>
      </c>
      <c r="K210" s="299">
        <v>0.49711567164100001</v>
      </c>
    </row>
    <row r="211" spans="1:11" ht="14.4" customHeight="1" thickBot="1" x14ac:dyDescent="0.35">
      <c r="A211" s="317" t="s">
        <v>364</v>
      </c>
      <c r="B211" s="295">
        <v>978.00225845594105</v>
      </c>
      <c r="C211" s="295">
        <v>977.26599999999996</v>
      </c>
      <c r="D211" s="296">
        <v>-0.73625845593999995</v>
      </c>
      <c r="E211" s="297">
        <v>0.99924718123099998</v>
      </c>
      <c r="F211" s="295">
        <v>964.00000000000102</v>
      </c>
      <c r="G211" s="296">
        <v>482.00000000000102</v>
      </c>
      <c r="H211" s="298">
        <v>80.322999999999993</v>
      </c>
      <c r="I211" s="295">
        <v>481.93799999999999</v>
      </c>
      <c r="J211" s="296">
        <v>-6.2E-2</v>
      </c>
      <c r="K211" s="299">
        <v>0.499935684647</v>
      </c>
    </row>
    <row r="212" spans="1:11" ht="14.4" customHeight="1" thickBot="1" x14ac:dyDescent="0.35">
      <c r="A212" s="317" t="s">
        <v>365</v>
      </c>
      <c r="B212" s="295">
        <v>1963.99989660765</v>
      </c>
      <c r="C212" s="295">
        <v>1961.9880000000001</v>
      </c>
      <c r="D212" s="296">
        <v>-2.011896607648</v>
      </c>
      <c r="E212" s="297">
        <v>0.99897561267099999</v>
      </c>
      <c r="F212" s="295">
        <v>2257</v>
      </c>
      <c r="G212" s="296">
        <v>1128.5</v>
      </c>
      <c r="H212" s="298">
        <v>193.39699999999999</v>
      </c>
      <c r="I212" s="295">
        <v>1153.5509999999999</v>
      </c>
      <c r="J212" s="296">
        <v>25.050999999998002</v>
      </c>
      <c r="K212" s="299">
        <v>0.51109924678700003</v>
      </c>
    </row>
    <row r="213" spans="1:11" ht="14.4" customHeight="1" thickBot="1" x14ac:dyDescent="0.35">
      <c r="A213" s="317" t="s">
        <v>366</v>
      </c>
      <c r="B213" s="295">
        <v>410.00094679645798</v>
      </c>
      <c r="C213" s="295">
        <v>410.61200000000002</v>
      </c>
      <c r="D213" s="296">
        <v>0.61105320354199999</v>
      </c>
      <c r="E213" s="297">
        <v>1.001490370225</v>
      </c>
      <c r="F213" s="295">
        <v>410.00000000000102</v>
      </c>
      <c r="G213" s="296">
        <v>205</v>
      </c>
      <c r="H213" s="298">
        <v>34.164000000000001</v>
      </c>
      <c r="I213" s="295">
        <v>204.98400000000001</v>
      </c>
      <c r="J213" s="296">
        <v>-1.6E-2</v>
      </c>
      <c r="K213" s="299">
        <v>0.49996097560899999</v>
      </c>
    </row>
    <row r="214" spans="1:11" ht="14.4" customHeight="1" thickBot="1" x14ac:dyDescent="0.35">
      <c r="A214" s="317" t="s">
        <v>367</v>
      </c>
      <c r="B214" s="295">
        <v>561.00129549466601</v>
      </c>
      <c r="C214" s="295">
        <v>561.07799999999997</v>
      </c>
      <c r="D214" s="296">
        <v>7.6704505334E-2</v>
      </c>
      <c r="E214" s="297">
        <v>1.0001367278569999</v>
      </c>
      <c r="F214" s="295">
        <v>47</v>
      </c>
      <c r="G214" s="296">
        <v>23.5</v>
      </c>
      <c r="H214" s="298">
        <v>0</v>
      </c>
      <c r="I214" s="295">
        <v>46.755000000000003</v>
      </c>
      <c r="J214" s="296">
        <v>23.254999999999999</v>
      </c>
      <c r="K214" s="299">
        <v>0.99478723404199998</v>
      </c>
    </row>
    <row r="215" spans="1:11" ht="14.4" customHeight="1" thickBot="1" x14ac:dyDescent="0.35">
      <c r="A215" s="316" t="s">
        <v>368</v>
      </c>
      <c r="B215" s="300">
        <v>0</v>
      </c>
      <c r="C215" s="300">
        <v>20.46209</v>
      </c>
      <c r="D215" s="301">
        <v>20.46209</v>
      </c>
      <c r="E215" s="302" t="s">
        <v>162</v>
      </c>
      <c r="F215" s="300">
        <v>0</v>
      </c>
      <c r="G215" s="301">
        <v>0</v>
      </c>
      <c r="H215" s="303">
        <v>5.7823399999999996</v>
      </c>
      <c r="I215" s="300">
        <v>11.400499999999999</v>
      </c>
      <c r="J215" s="301">
        <v>11.400499999999999</v>
      </c>
      <c r="K215" s="304" t="s">
        <v>162</v>
      </c>
    </row>
    <row r="216" spans="1:11" ht="14.4" customHeight="1" thickBot="1" x14ac:dyDescent="0.35">
      <c r="A216" s="317" t="s">
        <v>369</v>
      </c>
      <c r="B216" s="295">
        <v>0</v>
      </c>
      <c r="C216" s="295">
        <v>20.46209</v>
      </c>
      <c r="D216" s="296">
        <v>20.46209</v>
      </c>
      <c r="E216" s="305" t="s">
        <v>162</v>
      </c>
      <c r="F216" s="295">
        <v>0</v>
      </c>
      <c r="G216" s="296">
        <v>0</v>
      </c>
      <c r="H216" s="298">
        <v>5.7823399999999996</v>
      </c>
      <c r="I216" s="295">
        <v>11.400499999999999</v>
      </c>
      <c r="J216" s="296">
        <v>11.400499999999999</v>
      </c>
      <c r="K216" s="306" t="s">
        <v>162</v>
      </c>
    </row>
    <row r="217" spans="1:11" ht="14.4" customHeight="1" thickBot="1" x14ac:dyDescent="0.35">
      <c r="A217" s="315" t="s">
        <v>370</v>
      </c>
      <c r="B217" s="295">
        <v>11.544089893228</v>
      </c>
      <c r="C217" s="295">
        <v>73.799639999999997</v>
      </c>
      <c r="D217" s="296">
        <v>62.255550106770997</v>
      </c>
      <c r="E217" s="297">
        <v>6.3928504267179997</v>
      </c>
      <c r="F217" s="295">
        <v>1</v>
      </c>
      <c r="G217" s="296">
        <v>0.5</v>
      </c>
      <c r="H217" s="298">
        <v>5.3118999999999996</v>
      </c>
      <c r="I217" s="295">
        <v>88.547160000000005</v>
      </c>
      <c r="J217" s="296">
        <v>88.047160000000005</v>
      </c>
      <c r="K217" s="299">
        <v>0</v>
      </c>
    </row>
    <row r="218" spans="1:11" ht="14.4" customHeight="1" thickBot="1" x14ac:dyDescent="0.35">
      <c r="A218" s="316" t="s">
        <v>371</v>
      </c>
      <c r="B218" s="300">
        <v>0</v>
      </c>
      <c r="C218" s="300">
        <v>-0.56955999999999996</v>
      </c>
      <c r="D218" s="301">
        <v>-0.56955999999999996</v>
      </c>
      <c r="E218" s="302" t="s">
        <v>190</v>
      </c>
      <c r="F218" s="300">
        <v>0</v>
      </c>
      <c r="G218" s="301">
        <v>0</v>
      </c>
      <c r="H218" s="303">
        <v>-1.41E-2</v>
      </c>
      <c r="I218" s="300">
        <v>-0.99534999999999996</v>
      </c>
      <c r="J218" s="301">
        <v>-0.99534999999999996</v>
      </c>
      <c r="K218" s="304" t="s">
        <v>162</v>
      </c>
    </row>
    <row r="219" spans="1:11" ht="14.4" customHeight="1" thickBot="1" x14ac:dyDescent="0.35">
      <c r="A219" s="317" t="s">
        <v>372</v>
      </c>
      <c r="B219" s="295">
        <v>0</v>
      </c>
      <c r="C219" s="295">
        <v>-0.56955999999999996</v>
      </c>
      <c r="D219" s="296">
        <v>-0.56955999999999996</v>
      </c>
      <c r="E219" s="305" t="s">
        <v>190</v>
      </c>
      <c r="F219" s="295">
        <v>0</v>
      </c>
      <c r="G219" s="296">
        <v>0</v>
      </c>
      <c r="H219" s="298">
        <v>-1.41E-2</v>
      </c>
      <c r="I219" s="295">
        <v>-0.99534999999999996</v>
      </c>
      <c r="J219" s="296">
        <v>-0.99534999999999996</v>
      </c>
      <c r="K219" s="306" t="s">
        <v>162</v>
      </c>
    </row>
    <row r="220" spans="1:11" ht="14.4" customHeight="1" thickBot="1" x14ac:dyDescent="0.35">
      <c r="A220" s="316" t="s">
        <v>373</v>
      </c>
      <c r="B220" s="300">
        <v>0</v>
      </c>
      <c r="C220" s="300">
        <v>0</v>
      </c>
      <c r="D220" s="301">
        <v>0</v>
      </c>
      <c r="E220" s="307">
        <v>1</v>
      </c>
      <c r="F220" s="300">
        <v>1</v>
      </c>
      <c r="G220" s="301">
        <v>0.5</v>
      </c>
      <c r="H220" s="303">
        <v>0</v>
      </c>
      <c r="I220" s="300">
        <v>41.539000000000001</v>
      </c>
      <c r="J220" s="301">
        <v>41.039000000000001</v>
      </c>
      <c r="K220" s="308">
        <v>0</v>
      </c>
    </row>
    <row r="221" spans="1:11" ht="14.4" customHeight="1" thickBot="1" x14ac:dyDescent="0.35">
      <c r="A221" s="317" t="s">
        <v>374</v>
      </c>
      <c r="B221" s="295">
        <v>0</v>
      </c>
      <c r="C221" s="295">
        <v>0</v>
      </c>
      <c r="D221" s="296">
        <v>0</v>
      </c>
      <c r="E221" s="297">
        <v>1</v>
      </c>
      <c r="F221" s="295">
        <v>1</v>
      </c>
      <c r="G221" s="296">
        <v>0.5</v>
      </c>
      <c r="H221" s="298">
        <v>0</v>
      </c>
      <c r="I221" s="295">
        <v>0</v>
      </c>
      <c r="J221" s="296">
        <v>-0.5</v>
      </c>
      <c r="K221" s="299">
        <v>0</v>
      </c>
    </row>
    <row r="222" spans="1:11" ht="14.4" customHeight="1" thickBot="1" x14ac:dyDescent="0.35">
      <c r="A222" s="317" t="s">
        <v>375</v>
      </c>
      <c r="B222" s="295">
        <v>0</v>
      </c>
      <c r="C222" s="295">
        <v>0</v>
      </c>
      <c r="D222" s="296">
        <v>0</v>
      </c>
      <c r="E222" s="297">
        <v>1</v>
      </c>
      <c r="F222" s="295">
        <v>0</v>
      </c>
      <c r="G222" s="296">
        <v>0</v>
      </c>
      <c r="H222" s="298">
        <v>0</v>
      </c>
      <c r="I222" s="295">
        <v>41.539000000000001</v>
      </c>
      <c r="J222" s="296">
        <v>41.539000000000001</v>
      </c>
      <c r="K222" s="306" t="s">
        <v>190</v>
      </c>
    </row>
    <row r="223" spans="1:11" ht="14.4" customHeight="1" thickBot="1" x14ac:dyDescent="0.35">
      <c r="A223" s="316" t="s">
        <v>376</v>
      </c>
      <c r="B223" s="300">
        <v>0</v>
      </c>
      <c r="C223" s="300">
        <v>14.95735</v>
      </c>
      <c r="D223" s="301">
        <v>14.95735</v>
      </c>
      <c r="E223" s="302" t="s">
        <v>162</v>
      </c>
      <c r="F223" s="300">
        <v>0</v>
      </c>
      <c r="G223" s="301">
        <v>0</v>
      </c>
      <c r="H223" s="303">
        <v>5.3118999999999996</v>
      </c>
      <c r="I223" s="300">
        <v>43.438659999999999</v>
      </c>
      <c r="J223" s="301">
        <v>43.438659999999999</v>
      </c>
      <c r="K223" s="304" t="s">
        <v>162</v>
      </c>
    </row>
    <row r="224" spans="1:11" ht="14.4" customHeight="1" thickBot="1" x14ac:dyDescent="0.35">
      <c r="A224" s="317" t="s">
        <v>377</v>
      </c>
      <c r="B224" s="295">
        <v>0</v>
      </c>
      <c r="C224" s="295">
        <v>11.46735</v>
      </c>
      <c r="D224" s="296">
        <v>11.46735</v>
      </c>
      <c r="E224" s="305" t="s">
        <v>190</v>
      </c>
      <c r="F224" s="295">
        <v>0</v>
      </c>
      <c r="G224" s="296">
        <v>0</v>
      </c>
      <c r="H224" s="298">
        <v>0</v>
      </c>
      <c r="I224" s="295">
        <v>0</v>
      </c>
      <c r="J224" s="296">
        <v>0</v>
      </c>
      <c r="K224" s="306" t="s">
        <v>162</v>
      </c>
    </row>
    <row r="225" spans="1:11" ht="14.4" customHeight="1" thickBot="1" x14ac:dyDescent="0.35">
      <c r="A225" s="317" t="s">
        <v>378</v>
      </c>
      <c r="B225" s="295">
        <v>0</v>
      </c>
      <c r="C225" s="295">
        <v>3.49</v>
      </c>
      <c r="D225" s="296">
        <v>3.49</v>
      </c>
      <c r="E225" s="305" t="s">
        <v>162</v>
      </c>
      <c r="F225" s="295">
        <v>0</v>
      </c>
      <c r="G225" s="296">
        <v>0</v>
      </c>
      <c r="H225" s="298">
        <v>0</v>
      </c>
      <c r="I225" s="295">
        <v>3.8159999999999998</v>
      </c>
      <c r="J225" s="296">
        <v>3.8159999999999998</v>
      </c>
      <c r="K225" s="306" t="s">
        <v>162</v>
      </c>
    </row>
    <row r="226" spans="1:11" ht="14.4" customHeight="1" thickBot="1" x14ac:dyDescent="0.35">
      <c r="A226" s="317" t="s">
        <v>379</v>
      </c>
      <c r="B226" s="295">
        <v>0</v>
      </c>
      <c r="C226" s="295">
        <v>0</v>
      </c>
      <c r="D226" s="296">
        <v>0</v>
      </c>
      <c r="E226" s="297">
        <v>1</v>
      </c>
      <c r="F226" s="295">
        <v>0</v>
      </c>
      <c r="G226" s="296">
        <v>0</v>
      </c>
      <c r="H226" s="298">
        <v>5.3118999999999996</v>
      </c>
      <c r="I226" s="295">
        <v>39.622660000000003</v>
      </c>
      <c r="J226" s="296">
        <v>39.622660000000003</v>
      </c>
      <c r="K226" s="306" t="s">
        <v>190</v>
      </c>
    </row>
    <row r="227" spans="1:11" ht="14.4" customHeight="1" thickBot="1" x14ac:dyDescent="0.35">
      <c r="A227" s="316" t="s">
        <v>380</v>
      </c>
      <c r="B227" s="300">
        <v>11.544089893228</v>
      </c>
      <c r="C227" s="300">
        <v>7.7077</v>
      </c>
      <c r="D227" s="301">
        <v>-3.8363898932280001</v>
      </c>
      <c r="E227" s="307">
        <v>0.66767498098900002</v>
      </c>
      <c r="F227" s="300">
        <v>0</v>
      </c>
      <c r="G227" s="301">
        <v>0</v>
      </c>
      <c r="H227" s="303">
        <v>0</v>
      </c>
      <c r="I227" s="300">
        <v>0</v>
      </c>
      <c r="J227" s="301">
        <v>0</v>
      </c>
      <c r="K227" s="304" t="s">
        <v>162</v>
      </c>
    </row>
    <row r="228" spans="1:11" ht="14.4" customHeight="1" thickBot="1" x14ac:dyDescent="0.35">
      <c r="A228" s="317" t="s">
        <v>381</v>
      </c>
      <c r="B228" s="295">
        <v>11.544089893228</v>
      </c>
      <c r="C228" s="295">
        <v>0</v>
      </c>
      <c r="D228" s="296">
        <v>-11.544089893228</v>
      </c>
      <c r="E228" s="297">
        <v>0</v>
      </c>
      <c r="F228" s="295">
        <v>0</v>
      </c>
      <c r="G228" s="296">
        <v>0</v>
      </c>
      <c r="H228" s="298">
        <v>0</v>
      </c>
      <c r="I228" s="295">
        <v>0</v>
      </c>
      <c r="J228" s="296">
        <v>0</v>
      </c>
      <c r="K228" s="299">
        <v>0</v>
      </c>
    </row>
    <row r="229" spans="1:11" ht="14.4" customHeight="1" thickBot="1" x14ac:dyDescent="0.35">
      <c r="A229" s="317" t="s">
        <v>382</v>
      </c>
      <c r="B229" s="295">
        <v>0</v>
      </c>
      <c r="C229" s="295">
        <v>7.7077</v>
      </c>
      <c r="D229" s="296">
        <v>7.7077</v>
      </c>
      <c r="E229" s="305" t="s">
        <v>190</v>
      </c>
      <c r="F229" s="295">
        <v>0</v>
      </c>
      <c r="G229" s="296">
        <v>0</v>
      </c>
      <c r="H229" s="298">
        <v>0</v>
      </c>
      <c r="I229" s="295">
        <v>0</v>
      </c>
      <c r="J229" s="296">
        <v>0</v>
      </c>
      <c r="K229" s="306" t="s">
        <v>162</v>
      </c>
    </row>
    <row r="230" spans="1:11" ht="14.4" customHeight="1" thickBot="1" x14ac:dyDescent="0.35">
      <c r="A230" s="316" t="s">
        <v>383</v>
      </c>
      <c r="B230" s="300">
        <v>0</v>
      </c>
      <c r="C230" s="300">
        <v>47.244590000000002</v>
      </c>
      <c r="D230" s="301">
        <v>47.244590000000002</v>
      </c>
      <c r="E230" s="302" t="s">
        <v>162</v>
      </c>
      <c r="F230" s="300">
        <v>0</v>
      </c>
      <c r="G230" s="301">
        <v>0</v>
      </c>
      <c r="H230" s="303">
        <v>0</v>
      </c>
      <c r="I230" s="300">
        <v>0</v>
      </c>
      <c r="J230" s="301">
        <v>0</v>
      </c>
      <c r="K230" s="304" t="s">
        <v>162</v>
      </c>
    </row>
    <row r="231" spans="1:11" ht="14.4" customHeight="1" thickBot="1" x14ac:dyDescent="0.35">
      <c r="A231" s="317" t="s">
        <v>384</v>
      </c>
      <c r="B231" s="295">
        <v>0</v>
      </c>
      <c r="C231" s="295">
        <v>47.244590000000002</v>
      </c>
      <c r="D231" s="296">
        <v>47.244590000000002</v>
      </c>
      <c r="E231" s="305" t="s">
        <v>162</v>
      </c>
      <c r="F231" s="295">
        <v>0</v>
      </c>
      <c r="G231" s="296">
        <v>0</v>
      </c>
      <c r="H231" s="298">
        <v>0</v>
      </c>
      <c r="I231" s="295">
        <v>0</v>
      </c>
      <c r="J231" s="296">
        <v>0</v>
      </c>
      <c r="K231" s="306" t="s">
        <v>162</v>
      </c>
    </row>
    <row r="232" spans="1:11" ht="14.4" customHeight="1" thickBot="1" x14ac:dyDescent="0.35">
      <c r="A232" s="316" t="s">
        <v>385</v>
      </c>
      <c r="B232" s="300">
        <v>0</v>
      </c>
      <c r="C232" s="300">
        <v>3.89</v>
      </c>
      <c r="D232" s="301">
        <v>3.89</v>
      </c>
      <c r="E232" s="302" t="s">
        <v>162</v>
      </c>
      <c r="F232" s="300">
        <v>0</v>
      </c>
      <c r="G232" s="301">
        <v>0</v>
      </c>
      <c r="H232" s="303">
        <v>0</v>
      </c>
      <c r="I232" s="300">
        <v>3.5695000000000001</v>
      </c>
      <c r="J232" s="301">
        <v>3.5695000000000001</v>
      </c>
      <c r="K232" s="304" t="s">
        <v>190</v>
      </c>
    </row>
    <row r="233" spans="1:11" ht="14.4" customHeight="1" thickBot="1" x14ac:dyDescent="0.35">
      <c r="A233" s="317" t="s">
        <v>386</v>
      </c>
      <c r="B233" s="295">
        <v>0</v>
      </c>
      <c r="C233" s="295">
        <v>0</v>
      </c>
      <c r="D233" s="296">
        <v>0</v>
      </c>
      <c r="E233" s="305" t="s">
        <v>162</v>
      </c>
      <c r="F233" s="295">
        <v>0</v>
      </c>
      <c r="G233" s="296">
        <v>0</v>
      </c>
      <c r="H233" s="298">
        <v>0</v>
      </c>
      <c r="I233" s="295">
        <v>3.5695000000000001</v>
      </c>
      <c r="J233" s="296">
        <v>3.5695000000000001</v>
      </c>
      <c r="K233" s="306" t="s">
        <v>190</v>
      </c>
    </row>
    <row r="234" spans="1:11" ht="14.4" customHeight="1" thickBot="1" x14ac:dyDescent="0.35">
      <c r="A234" s="317" t="s">
        <v>387</v>
      </c>
      <c r="B234" s="295">
        <v>0</v>
      </c>
      <c r="C234" s="295">
        <v>3.89</v>
      </c>
      <c r="D234" s="296">
        <v>3.89</v>
      </c>
      <c r="E234" s="305" t="s">
        <v>190</v>
      </c>
      <c r="F234" s="295">
        <v>0</v>
      </c>
      <c r="G234" s="296">
        <v>0</v>
      </c>
      <c r="H234" s="298">
        <v>0</v>
      </c>
      <c r="I234" s="295">
        <v>0</v>
      </c>
      <c r="J234" s="296">
        <v>0</v>
      </c>
      <c r="K234" s="299">
        <v>0</v>
      </c>
    </row>
    <row r="235" spans="1:11" ht="14.4" customHeight="1" thickBot="1" x14ac:dyDescent="0.35">
      <c r="A235" s="316" t="s">
        <v>388</v>
      </c>
      <c r="B235" s="300">
        <v>0</v>
      </c>
      <c r="C235" s="300">
        <v>0.56955999999999996</v>
      </c>
      <c r="D235" s="301">
        <v>0.56955999999999996</v>
      </c>
      <c r="E235" s="302" t="s">
        <v>190</v>
      </c>
      <c r="F235" s="300">
        <v>0</v>
      </c>
      <c r="G235" s="301">
        <v>0</v>
      </c>
      <c r="H235" s="303">
        <v>1.41E-2</v>
      </c>
      <c r="I235" s="300">
        <v>0.99534999999999996</v>
      </c>
      <c r="J235" s="301">
        <v>0.99534999999999996</v>
      </c>
      <c r="K235" s="304" t="s">
        <v>162</v>
      </c>
    </row>
    <row r="236" spans="1:11" ht="14.4" customHeight="1" thickBot="1" x14ac:dyDescent="0.35">
      <c r="A236" s="317" t="s">
        <v>389</v>
      </c>
      <c r="B236" s="295">
        <v>0</v>
      </c>
      <c r="C236" s="295">
        <v>0.56955999999999996</v>
      </c>
      <c r="D236" s="296">
        <v>0.56955999999999996</v>
      </c>
      <c r="E236" s="305" t="s">
        <v>190</v>
      </c>
      <c r="F236" s="295">
        <v>0</v>
      </c>
      <c r="G236" s="296">
        <v>0</v>
      </c>
      <c r="H236" s="298">
        <v>1.41E-2</v>
      </c>
      <c r="I236" s="295">
        <v>0.99534999999999996</v>
      </c>
      <c r="J236" s="296">
        <v>0.99534999999999996</v>
      </c>
      <c r="K236" s="306" t="s">
        <v>162</v>
      </c>
    </row>
    <row r="237" spans="1:11" ht="14.4" customHeight="1" thickBot="1" x14ac:dyDescent="0.35">
      <c r="A237" s="314" t="s">
        <v>390</v>
      </c>
      <c r="B237" s="295">
        <v>0</v>
      </c>
      <c r="C237" s="295">
        <v>3.3489</v>
      </c>
      <c r="D237" s="296">
        <v>3.3489</v>
      </c>
      <c r="E237" s="305" t="s">
        <v>162</v>
      </c>
      <c r="F237" s="295">
        <v>0</v>
      </c>
      <c r="G237" s="296">
        <v>0</v>
      </c>
      <c r="H237" s="298">
        <v>0</v>
      </c>
      <c r="I237" s="295">
        <v>1.29376</v>
      </c>
      <c r="J237" s="296">
        <v>1.29376</v>
      </c>
      <c r="K237" s="306" t="s">
        <v>162</v>
      </c>
    </row>
    <row r="238" spans="1:11" ht="14.4" customHeight="1" thickBot="1" x14ac:dyDescent="0.35">
      <c r="A238" s="315" t="s">
        <v>391</v>
      </c>
      <c r="B238" s="295">
        <v>0</v>
      </c>
      <c r="C238" s="295">
        <v>3.3489</v>
      </c>
      <c r="D238" s="296">
        <v>3.3489</v>
      </c>
      <c r="E238" s="305" t="s">
        <v>162</v>
      </c>
      <c r="F238" s="295">
        <v>0</v>
      </c>
      <c r="G238" s="296">
        <v>0</v>
      </c>
      <c r="H238" s="298">
        <v>0</v>
      </c>
      <c r="I238" s="295">
        <v>1.29376</v>
      </c>
      <c r="J238" s="296">
        <v>1.29376</v>
      </c>
      <c r="K238" s="306" t="s">
        <v>162</v>
      </c>
    </row>
    <row r="239" spans="1:11" ht="14.4" customHeight="1" thickBot="1" x14ac:dyDescent="0.35">
      <c r="A239" s="316" t="s">
        <v>392</v>
      </c>
      <c r="B239" s="300">
        <v>0</v>
      </c>
      <c r="C239" s="300">
        <v>3.3489</v>
      </c>
      <c r="D239" s="301">
        <v>3.3489</v>
      </c>
      <c r="E239" s="302" t="s">
        <v>162</v>
      </c>
      <c r="F239" s="300">
        <v>0</v>
      </c>
      <c r="G239" s="301">
        <v>0</v>
      </c>
      <c r="H239" s="303">
        <v>0</v>
      </c>
      <c r="I239" s="300">
        <v>1.29376</v>
      </c>
      <c r="J239" s="301">
        <v>1.29376</v>
      </c>
      <c r="K239" s="304" t="s">
        <v>162</v>
      </c>
    </row>
    <row r="240" spans="1:11" ht="14.4" customHeight="1" thickBot="1" x14ac:dyDescent="0.35">
      <c r="A240" s="317" t="s">
        <v>393</v>
      </c>
      <c r="B240" s="295">
        <v>0</v>
      </c>
      <c r="C240" s="295">
        <v>3.3489</v>
      </c>
      <c r="D240" s="296">
        <v>3.3489</v>
      </c>
      <c r="E240" s="305" t="s">
        <v>162</v>
      </c>
      <c r="F240" s="295">
        <v>0</v>
      </c>
      <c r="G240" s="296">
        <v>0</v>
      </c>
      <c r="H240" s="298">
        <v>0</v>
      </c>
      <c r="I240" s="295">
        <v>1.29376</v>
      </c>
      <c r="J240" s="296">
        <v>1.29376</v>
      </c>
      <c r="K240" s="306" t="s">
        <v>162</v>
      </c>
    </row>
    <row r="241" spans="1:11" ht="14.4" customHeight="1" thickBot="1" x14ac:dyDescent="0.35">
      <c r="A241" s="313" t="s">
        <v>394</v>
      </c>
      <c r="B241" s="295">
        <v>336700.888879576</v>
      </c>
      <c r="C241" s="295">
        <v>359866.64468000003</v>
      </c>
      <c r="D241" s="296">
        <v>23165.7558004243</v>
      </c>
      <c r="E241" s="297">
        <v>1.068802181893</v>
      </c>
      <c r="F241" s="295">
        <v>347516.393239322</v>
      </c>
      <c r="G241" s="296">
        <v>173758.196619661</v>
      </c>
      <c r="H241" s="298">
        <v>42416.240420000002</v>
      </c>
      <c r="I241" s="295">
        <v>200217.73916999999</v>
      </c>
      <c r="J241" s="296">
        <v>26459.5425503388</v>
      </c>
      <c r="K241" s="299">
        <v>0.57613897664900005</v>
      </c>
    </row>
    <row r="242" spans="1:11" ht="14.4" customHeight="1" thickBot="1" x14ac:dyDescent="0.35">
      <c r="A242" s="314" t="s">
        <v>395</v>
      </c>
      <c r="B242" s="295">
        <v>335584.412382079</v>
      </c>
      <c r="C242" s="295">
        <v>358273.00429999997</v>
      </c>
      <c r="D242" s="296">
        <v>22688.591917920701</v>
      </c>
      <c r="E242" s="297">
        <v>1.0676091948269999</v>
      </c>
      <c r="F242" s="295">
        <v>346480</v>
      </c>
      <c r="G242" s="296">
        <v>173240</v>
      </c>
      <c r="H242" s="298">
        <v>42068.009859999998</v>
      </c>
      <c r="I242" s="295">
        <v>199215.89666999999</v>
      </c>
      <c r="J242" s="296">
        <v>25975.896669999998</v>
      </c>
      <c r="K242" s="299">
        <v>0.57497084007699995</v>
      </c>
    </row>
    <row r="243" spans="1:11" ht="14.4" customHeight="1" thickBot="1" x14ac:dyDescent="0.35">
      <c r="A243" s="315" t="s">
        <v>396</v>
      </c>
      <c r="B243" s="295">
        <v>8395.5923404796795</v>
      </c>
      <c r="C243" s="295">
        <v>8702.1431599999996</v>
      </c>
      <c r="D243" s="296">
        <v>306.55081952031702</v>
      </c>
      <c r="E243" s="297">
        <v>1.0365133044920001</v>
      </c>
      <c r="F243" s="295">
        <v>8565</v>
      </c>
      <c r="G243" s="296">
        <v>4282.5</v>
      </c>
      <c r="H243" s="298">
        <v>1189.54998</v>
      </c>
      <c r="I243" s="295">
        <v>5986.6131800000003</v>
      </c>
      <c r="J243" s="296">
        <v>1704.1131800000001</v>
      </c>
      <c r="K243" s="299">
        <v>0.69896242615199999</v>
      </c>
    </row>
    <row r="244" spans="1:11" ht="14.4" customHeight="1" thickBot="1" x14ac:dyDescent="0.35">
      <c r="A244" s="316" t="s">
        <v>397</v>
      </c>
      <c r="B244" s="300">
        <v>8395.5923404796795</v>
      </c>
      <c r="C244" s="300">
        <v>8702.1431599999996</v>
      </c>
      <c r="D244" s="301">
        <v>306.55081952031702</v>
      </c>
      <c r="E244" s="307">
        <v>1.0365133044920001</v>
      </c>
      <c r="F244" s="300">
        <v>8565</v>
      </c>
      <c r="G244" s="301">
        <v>4282.5</v>
      </c>
      <c r="H244" s="303">
        <v>1189.54998</v>
      </c>
      <c r="I244" s="300">
        <v>5986.6131800000003</v>
      </c>
      <c r="J244" s="301">
        <v>1704.1131800000001</v>
      </c>
      <c r="K244" s="308">
        <v>0.69896242615199999</v>
      </c>
    </row>
    <row r="245" spans="1:11" ht="14.4" customHeight="1" thickBot="1" x14ac:dyDescent="0.35">
      <c r="A245" s="317" t="s">
        <v>398</v>
      </c>
      <c r="B245" s="295">
        <v>2940.0002947898502</v>
      </c>
      <c r="C245" s="295">
        <v>3291.65</v>
      </c>
      <c r="D245" s="296">
        <v>351.649705210148</v>
      </c>
      <c r="E245" s="297">
        <v>1.119608731275</v>
      </c>
      <c r="F245" s="295">
        <v>3247</v>
      </c>
      <c r="G245" s="296">
        <v>1623.5</v>
      </c>
      <c r="H245" s="298">
        <v>442.92599999999999</v>
      </c>
      <c r="I245" s="295">
        <v>2147.4059999999999</v>
      </c>
      <c r="J245" s="296">
        <v>523.90599999999995</v>
      </c>
      <c r="K245" s="299">
        <v>0.66135078534000002</v>
      </c>
    </row>
    <row r="246" spans="1:11" ht="14.4" customHeight="1" thickBot="1" x14ac:dyDescent="0.35">
      <c r="A246" s="317" t="s">
        <v>399</v>
      </c>
      <c r="B246" s="295">
        <v>3480.0003489349301</v>
      </c>
      <c r="C246" s="295">
        <v>3486.4169999999999</v>
      </c>
      <c r="D246" s="296">
        <v>6.4166510650720001</v>
      </c>
      <c r="E246" s="297">
        <v>1.0018438650629999</v>
      </c>
      <c r="F246" s="295">
        <v>3368</v>
      </c>
      <c r="G246" s="296">
        <v>1684</v>
      </c>
      <c r="H246" s="298">
        <v>491.01400000000001</v>
      </c>
      <c r="I246" s="295">
        <v>2688.761</v>
      </c>
      <c r="J246" s="296">
        <v>1004.761</v>
      </c>
      <c r="K246" s="299">
        <v>0.79832571258899998</v>
      </c>
    </row>
    <row r="247" spans="1:11" ht="14.4" customHeight="1" thickBot="1" x14ac:dyDescent="0.35">
      <c r="A247" s="317" t="s">
        <v>400</v>
      </c>
      <c r="B247" s="295">
        <v>1975.5916967549001</v>
      </c>
      <c r="C247" s="295">
        <v>1924.0761600000001</v>
      </c>
      <c r="D247" s="296">
        <v>-51.515536754903998</v>
      </c>
      <c r="E247" s="297">
        <v>0.97392399611699998</v>
      </c>
      <c r="F247" s="295">
        <v>1950</v>
      </c>
      <c r="G247" s="296">
        <v>975</v>
      </c>
      <c r="H247" s="298">
        <v>255.60998000000001</v>
      </c>
      <c r="I247" s="295">
        <v>1150.4461799999999</v>
      </c>
      <c r="J247" s="296">
        <v>175.44618</v>
      </c>
      <c r="K247" s="299">
        <v>0.58997239999999995</v>
      </c>
    </row>
    <row r="248" spans="1:11" ht="14.4" customHeight="1" thickBot="1" x14ac:dyDescent="0.35">
      <c r="A248" s="315" t="s">
        <v>401</v>
      </c>
      <c r="B248" s="295">
        <v>327188.82004159997</v>
      </c>
      <c r="C248" s="295">
        <v>349570.86113999999</v>
      </c>
      <c r="D248" s="296">
        <v>22382.041098400401</v>
      </c>
      <c r="E248" s="297">
        <v>1.0684071084560001</v>
      </c>
      <c r="F248" s="295">
        <v>337915</v>
      </c>
      <c r="G248" s="296">
        <v>168957.5</v>
      </c>
      <c r="H248" s="298">
        <v>40878.459880000002</v>
      </c>
      <c r="I248" s="295">
        <v>193229.28349</v>
      </c>
      <c r="J248" s="296">
        <v>24271.783490000002</v>
      </c>
      <c r="K248" s="299">
        <v>0.57182807359800003</v>
      </c>
    </row>
    <row r="249" spans="1:11" ht="14.4" customHeight="1" thickBot="1" x14ac:dyDescent="0.35">
      <c r="A249" s="316" t="s">
        <v>402</v>
      </c>
      <c r="B249" s="300">
        <v>327188.82004159997</v>
      </c>
      <c r="C249" s="300">
        <v>349570.86113999999</v>
      </c>
      <c r="D249" s="301">
        <v>22382.041098400401</v>
      </c>
      <c r="E249" s="307">
        <v>1.0684071084560001</v>
      </c>
      <c r="F249" s="300">
        <v>337915</v>
      </c>
      <c r="G249" s="301">
        <v>168957.5</v>
      </c>
      <c r="H249" s="303">
        <v>40878.459880000002</v>
      </c>
      <c r="I249" s="300">
        <v>193229.28349</v>
      </c>
      <c r="J249" s="301">
        <v>24271.783490000002</v>
      </c>
      <c r="K249" s="308">
        <v>0.57182807359800003</v>
      </c>
    </row>
    <row r="250" spans="1:11" ht="14.4" customHeight="1" thickBot="1" x14ac:dyDescent="0.35">
      <c r="A250" s="317" t="s">
        <v>403</v>
      </c>
      <c r="B250" s="295">
        <v>23000</v>
      </c>
      <c r="C250" s="295">
        <v>25621.914509999999</v>
      </c>
      <c r="D250" s="296">
        <v>2621.9145100000001</v>
      </c>
      <c r="E250" s="297">
        <v>1.1139962830429999</v>
      </c>
      <c r="F250" s="295">
        <v>24886</v>
      </c>
      <c r="G250" s="296">
        <v>12443</v>
      </c>
      <c r="H250" s="298">
        <v>2614.78305</v>
      </c>
      <c r="I250" s="295">
        <v>14273.7119</v>
      </c>
      <c r="J250" s="296">
        <v>1830.7119</v>
      </c>
      <c r="K250" s="299">
        <v>0.57356392750899998</v>
      </c>
    </row>
    <row r="251" spans="1:11" ht="14.4" customHeight="1" thickBot="1" x14ac:dyDescent="0.35">
      <c r="A251" s="317" t="s">
        <v>404</v>
      </c>
      <c r="B251" s="295">
        <v>1227.00012302964</v>
      </c>
      <c r="C251" s="295">
        <v>990.90920000000006</v>
      </c>
      <c r="D251" s="296">
        <v>-236.090923029642</v>
      </c>
      <c r="E251" s="297">
        <v>0.80758687908899995</v>
      </c>
      <c r="F251" s="295">
        <v>1045</v>
      </c>
      <c r="G251" s="296">
        <v>522.5</v>
      </c>
      <c r="H251" s="298">
        <v>47.298029999999997</v>
      </c>
      <c r="I251" s="295">
        <v>420.1472</v>
      </c>
      <c r="J251" s="296">
        <v>-102.3528</v>
      </c>
      <c r="K251" s="299">
        <v>0.40205473684199999</v>
      </c>
    </row>
    <row r="252" spans="1:11" ht="14.4" customHeight="1" thickBot="1" x14ac:dyDescent="0.35">
      <c r="A252" s="317" t="s">
        <v>405</v>
      </c>
      <c r="B252" s="295">
        <v>3567.0003576582999</v>
      </c>
      <c r="C252" s="295">
        <v>2993.4002300000002</v>
      </c>
      <c r="D252" s="296">
        <v>-573.60012765830004</v>
      </c>
      <c r="E252" s="297">
        <v>0.83919257915699996</v>
      </c>
      <c r="F252" s="295">
        <v>2311</v>
      </c>
      <c r="G252" s="296">
        <v>1155.5</v>
      </c>
      <c r="H252" s="298">
        <v>254.14465999999999</v>
      </c>
      <c r="I252" s="295">
        <v>1723.36931</v>
      </c>
      <c r="J252" s="296">
        <v>567.86931000000095</v>
      </c>
      <c r="K252" s="299">
        <v>0.74572449588900003</v>
      </c>
    </row>
    <row r="253" spans="1:11" ht="14.4" customHeight="1" thickBot="1" x14ac:dyDescent="0.35">
      <c r="A253" s="317" t="s">
        <v>406</v>
      </c>
      <c r="B253" s="295">
        <v>110000.061956273</v>
      </c>
      <c r="C253" s="295">
        <v>111435.57467</v>
      </c>
      <c r="D253" s="296">
        <v>1435.5127137265799</v>
      </c>
      <c r="E253" s="297">
        <v>1.013050108229</v>
      </c>
      <c r="F253" s="295">
        <v>107500</v>
      </c>
      <c r="G253" s="296">
        <v>53750</v>
      </c>
      <c r="H253" s="298">
        <v>13526.332329999999</v>
      </c>
      <c r="I253" s="295">
        <v>62872.44472</v>
      </c>
      <c r="J253" s="296">
        <v>9122.4447200000104</v>
      </c>
      <c r="K253" s="299">
        <v>0.58485995088300002</v>
      </c>
    </row>
    <row r="254" spans="1:11" ht="14.4" customHeight="1" thickBot="1" x14ac:dyDescent="0.35">
      <c r="A254" s="317" t="s">
        <v>407</v>
      </c>
      <c r="B254" s="295">
        <v>139999.78364864999</v>
      </c>
      <c r="C254" s="295">
        <v>154763.62575000001</v>
      </c>
      <c r="D254" s="296">
        <v>14763.842101350499</v>
      </c>
      <c r="E254" s="297">
        <v>1.1054561779780001</v>
      </c>
      <c r="F254" s="295">
        <v>150156</v>
      </c>
      <c r="G254" s="296">
        <v>75078</v>
      </c>
      <c r="H254" s="298">
        <v>18813.990140000002</v>
      </c>
      <c r="I254" s="295">
        <v>83241.315910000005</v>
      </c>
      <c r="J254" s="296">
        <v>8163.3159099999802</v>
      </c>
      <c r="K254" s="299">
        <v>0.55436556587800001</v>
      </c>
    </row>
    <row r="255" spans="1:11" ht="14.4" customHeight="1" thickBot="1" x14ac:dyDescent="0.35">
      <c r="A255" s="317" t="s">
        <v>408</v>
      </c>
      <c r="B255" s="295">
        <v>3499.8222902550501</v>
      </c>
      <c r="C255" s="295">
        <v>4799.9539100000002</v>
      </c>
      <c r="D255" s="296">
        <v>1300.1316197449501</v>
      </c>
      <c r="E255" s="297">
        <v>1.37148503893</v>
      </c>
      <c r="F255" s="295">
        <v>4704</v>
      </c>
      <c r="G255" s="296">
        <v>2352</v>
      </c>
      <c r="H255" s="298">
        <v>540.06696999999997</v>
      </c>
      <c r="I255" s="295">
        <v>2740.7408099999998</v>
      </c>
      <c r="J255" s="296">
        <v>388.74081000000001</v>
      </c>
      <c r="K255" s="299">
        <v>0.58264047831599997</v>
      </c>
    </row>
    <row r="256" spans="1:11" ht="14.4" customHeight="1" thickBot="1" x14ac:dyDescent="0.35">
      <c r="A256" s="317" t="s">
        <v>409</v>
      </c>
      <c r="B256" s="295">
        <v>13999.6262441278</v>
      </c>
      <c r="C256" s="295">
        <v>15843.37307</v>
      </c>
      <c r="D256" s="296">
        <v>1843.7468258722299</v>
      </c>
      <c r="E256" s="297">
        <v>1.1316997178149999</v>
      </c>
      <c r="F256" s="295">
        <v>15519</v>
      </c>
      <c r="G256" s="296">
        <v>7759.5</v>
      </c>
      <c r="H256" s="298">
        <v>1865.8373099999999</v>
      </c>
      <c r="I256" s="295">
        <v>9493.3927000000003</v>
      </c>
      <c r="J256" s="296">
        <v>1733.8927000000001</v>
      </c>
      <c r="K256" s="299">
        <v>0.611727089374</v>
      </c>
    </row>
    <row r="257" spans="1:11" ht="14.4" customHeight="1" thickBot="1" x14ac:dyDescent="0.35">
      <c r="A257" s="317" t="s">
        <v>410</v>
      </c>
      <c r="B257" s="295">
        <v>17999.704457871601</v>
      </c>
      <c r="C257" s="295">
        <v>20016.97075</v>
      </c>
      <c r="D257" s="296">
        <v>2017.26629212837</v>
      </c>
      <c r="E257" s="297">
        <v>1.112072189676</v>
      </c>
      <c r="F257" s="295">
        <v>19743</v>
      </c>
      <c r="G257" s="296">
        <v>9871.5</v>
      </c>
      <c r="H257" s="298">
        <v>2001.3992800000001</v>
      </c>
      <c r="I257" s="295">
        <v>11291.865830000001</v>
      </c>
      <c r="J257" s="296">
        <v>1420.36583</v>
      </c>
      <c r="K257" s="299">
        <v>0.57194275591300003</v>
      </c>
    </row>
    <row r="258" spans="1:11" ht="14.4" customHeight="1" thickBot="1" x14ac:dyDescent="0.35">
      <c r="A258" s="317" t="s">
        <v>411</v>
      </c>
      <c r="B258" s="295">
        <v>3163.0003171497601</v>
      </c>
      <c r="C258" s="295">
        <v>670.69743000000005</v>
      </c>
      <c r="D258" s="296">
        <v>-2492.30288714976</v>
      </c>
      <c r="E258" s="297">
        <v>0.21204469261700001</v>
      </c>
      <c r="F258" s="295">
        <v>565</v>
      </c>
      <c r="G258" s="296">
        <v>282.5</v>
      </c>
      <c r="H258" s="298">
        <v>26.202580000000001</v>
      </c>
      <c r="I258" s="295">
        <v>153.79544000000001</v>
      </c>
      <c r="J258" s="296">
        <v>-128.70455999999999</v>
      </c>
      <c r="K258" s="299">
        <v>0.27220431858400002</v>
      </c>
    </row>
    <row r="259" spans="1:11" ht="14.4" customHeight="1" thickBot="1" x14ac:dyDescent="0.35">
      <c r="A259" s="317" t="s">
        <v>412</v>
      </c>
      <c r="B259" s="295">
        <v>370.00003709940302</v>
      </c>
      <c r="C259" s="295">
        <v>331.76107999999999</v>
      </c>
      <c r="D259" s="296">
        <v>-38.238957099403002</v>
      </c>
      <c r="E259" s="297">
        <v>0.89665147766099995</v>
      </c>
      <c r="F259" s="295">
        <v>326</v>
      </c>
      <c r="G259" s="296">
        <v>163</v>
      </c>
      <c r="H259" s="298">
        <v>62.212620000000001</v>
      </c>
      <c r="I259" s="295">
        <v>386.62808000000001</v>
      </c>
      <c r="J259" s="296">
        <v>223.62808000000001</v>
      </c>
      <c r="K259" s="299">
        <v>1.1859757055210001</v>
      </c>
    </row>
    <row r="260" spans="1:11" ht="14.4" customHeight="1" thickBot="1" x14ac:dyDescent="0.35">
      <c r="A260" s="317" t="s">
        <v>413</v>
      </c>
      <c r="B260" s="295">
        <v>285.00002857656699</v>
      </c>
      <c r="C260" s="295">
        <v>697.63807999999995</v>
      </c>
      <c r="D260" s="296">
        <v>412.63805142343301</v>
      </c>
      <c r="E260" s="297">
        <v>2.447852666837</v>
      </c>
      <c r="F260" s="295">
        <v>264</v>
      </c>
      <c r="G260" s="296">
        <v>132</v>
      </c>
      <c r="H260" s="298">
        <v>20.340869999999999</v>
      </c>
      <c r="I260" s="295">
        <v>124.57293</v>
      </c>
      <c r="J260" s="296">
        <v>-7.4270699999999996</v>
      </c>
      <c r="K260" s="299">
        <v>0.47186715908999999</v>
      </c>
    </row>
    <row r="261" spans="1:11" ht="14.4" customHeight="1" thickBot="1" x14ac:dyDescent="0.35">
      <c r="A261" s="317" t="s">
        <v>414</v>
      </c>
      <c r="B261" s="295">
        <v>812.00008141814999</v>
      </c>
      <c r="C261" s="295">
        <v>670.72506999999996</v>
      </c>
      <c r="D261" s="296">
        <v>-141.27501141815</v>
      </c>
      <c r="E261" s="297">
        <v>0.82601601323499996</v>
      </c>
      <c r="F261" s="295">
        <v>671</v>
      </c>
      <c r="G261" s="296">
        <v>335.5</v>
      </c>
      <c r="H261" s="298">
        <v>73.88261</v>
      </c>
      <c r="I261" s="295">
        <v>396.49534999999997</v>
      </c>
      <c r="J261" s="296">
        <v>60.995349999999</v>
      </c>
      <c r="K261" s="299">
        <v>0.59090216095299997</v>
      </c>
    </row>
    <row r="262" spans="1:11" ht="14.4" customHeight="1" thickBot="1" x14ac:dyDescent="0.35">
      <c r="A262" s="317" t="s">
        <v>415</v>
      </c>
      <c r="B262" s="295">
        <v>658.000065976776</v>
      </c>
      <c r="C262" s="295">
        <v>750.76783999999998</v>
      </c>
      <c r="D262" s="296">
        <v>92.767774023222998</v>
      </c>
      <c r="E262" s="297">
        <v>1.1409844448649999</v>
      </c>
      <c r="F262" s="295">
        <v>759</v>
      </c>
      <c r="G262" s="296">
        <v>379.5</v>
      </c>
      <c r="H262" s="298">
        <v>76.008690000000001</v>
      </c>
      <c r="I262" s="295">
        <v>379.70857999999998</v>
      </c>
      <c r="J262" s="296">
        <v>0.20857999999999999</v>
      </c>
      <c r="K262" s="299">
        <v>0.50027480895900001</v>
      </c>
    </row>
    <row r="263" spans="1:11" ht="14.4" customHeight="1" thickBot="1" x14ac:dyDescent="0.35">
      <c r="A263" s="317" t="s">
        <v>416</v>
      </c>
      <c r="B263" s="295">
        <v>1458.0001461917</v>
      </c>
      <c r="C263" s="295">
        <v>1368.6812399999999</v>
      </c>
      <c r="D263" s="296">
        <v>-89.318906191701998</v>
      </c>
      <c r="E263" s="297">
        <v>0.93873875361000003</v>
      </c>
      <c r="F263" s="295">
        <v>1267</v>
      </c>
      <c r="G263" s="296">
        <v>633.5</v>
      </c>
      <c r="H263" s="298">
        <v>107.32062000000001</v>
      </c>
      <c r="I263" s="295">
        <v>765.76890000000003</v>
      </c>
      <c r="J263" s="296">
        <v>132.2689</v>
      </c>
      <c r="K263" s="299">
        <v>0.60439534333</v>
      </c>
    </row>
    <row r="264" spans="1:11" ht="14.4" customHeight="1" thickBot="1" x14ac:dyDescent="0.35">
      <c r="A264" s="317" t="s">
        <v>417</v>
      </c>
      <c r="B264" s="295">
        <v>7149.8202873219197</v>
      </c>
      <c r="C264" s="295">
        <v>8614.8683099999998</v>
      </c>
      <c r="D264" s="296">
        <v>1465.0480226780801</v>
      </c>
      <c r="E264" s="297">
        <v>1.2049069716159999</v>
      </c>
      <c r="F264" s="295">
        <v>8199</v>
      </c>
      <c r="G264" s="296">
        <v>4099.5</v>
      </c>
      <c r="H264" s="298">
        <v>848.64012000000002</v>
      </c>
      <c r="I264" s="295">
        <v>4965.3258299999998</v>
      </c>
      <c r="J264" s="296">
        <v>865.82583000000102</v>
      </c>
      <c r="K264" s="299">
        <v>0.60560139407199998</v>
      </c>
    </row>
    <row r="265" spans="1:11" ht="14.4" customHeight="1" thickBot="1" x14ac:dyDescent="0.35">
      <c r="A265" s="314" t="s">
        <v>418</v>
      </c>
      <c r="B265" s="295">
        <v>1116.4764974964601</v>
      </c>
      <c r="C265" s="295">
        <v>1593.6403800000001</v>
      </c>
      <c r="D265" s="296">
        <v>477.16388250354498</v>
      </c>
      <c r="E265" s="297">
        <v>1.427383723323</v>
      </c>
      <c r="F265" s="295">
        <v>1036.3932393223799</v>
      </c>
      <c r="G265" s="296">
        <v>518.19661966118804</v>
      </c>
      <c r="H265" s="298">
        <v>347.52562</v>
      </c>
      <c r="I265" s="295">
        <v>1001.13756</v>
      </c>
      <c r="J265" s="296">
        <v>482.94094033881203</v>
      </c>
      <c r="K265" s="299">
        <v>0.96598233374599995</v>
      </c>
    </row>
    <row r="266" spans="1:11" ht="14.4" customHeight="1" thickBot="1" x14ac:dyDescent="0.35">
      <c r="A266" s="315" t="s">
        <v>419</v>
      </c>
      <c r="B266" s="295">
        <v>0</v>
      </c>
      <c r="C266" s="295">
        <v>1.3133699999999999</v>
      </c>
      <c r="D266" s="296">
        <v>1.3133699999999999</v>
      </c>
      <c r="E266" s="305" t="s">
        <v>162</v>
      </c>
      <c r="F266" s="295">
        <v>0</v>
      </c>
      <c r="G266" s="296">
        <v>0</v>
      </c>
      <c r="H266" s="298">
        <v>0</v>
      </c>
      <c r="I266" s="295">
        <v>0</v>
      </c>
      <c r="J266" s="296">
        <v>0</v>
      </c>
      <c r="K266" s="299">
        <v>0</v>
      </c>
    </row>
    <row r="267" spans="1:11" ht="14.4" customHeight="1" thickBot="1" x14ac:dyDescent="0.35">
      <c r="A267" s="316" t="s">
        <v>420</v>
      </c>
      <c r="B267" s="300">
        <v>0</v>
      </c>
      <c r="C267" s="300">
        <v>1.3133699999999999</v>
      </c>
      <c r="D267" s="301">
        <v>1.3133699999999999</v>
      </c>
      <c r="E267" s="302" t="s">
        <v>162</v>
      </c>
      <c r="F267" s="300">
        <v>0</v>
      </c>
      <c r="G267" s="301">
        <v>0</v>
      </c>
      <c r="H267" s="303">
        <v>0</v>
      </c>
      <c r="I267" s="300">
        <v>0</v>
      </c>
      <c r="J267" s="301">
        <v>0</v>
      </c>
      <c r="K267" s="308">
        <v>0</v>
      </c>
    </row>
    <row r="268" spans="1:11" ht="14.4" customHeight="1" thickBot="1" x14ac:dyDescent="0.35">
      <c r="A268" s="317" t="s">
        <v>421</v>
      </c>
      <c r="B268" s="295">
        <v>0</v>
      </c>
      <c r="C268" s="295">
        <v>1.3133699999999999</v>
      </c>
      <c r="D268" s="296">
        <v>1.3133699999999999</v>
      </c>
      <c r="E268" s="305" t="s">
        <v>162</v>
      </c>
      <c r="F268" s="295">
        <v>0</v>
      </c>
      <c r="G268" s="296">
        <v>0</v>
      </c>
      <c r="H268" s="298">
        <v>0</v>
      </c>
      <c r="I268" s="295">
        <v>0</v>
      </c>
      <c r="J268" s="296">
        <v>0</v>
      </c>
      <c r="K268" s="299">
        <v>0</v>
      </c>
    </row>
    <row r="269" spans="1:11" ht="14.4" customHeight="1" thickBot="1" x14ac:dyDescent="0.35">
      <c r="A269" s="315" t="s">
        <v>422</v>
      </c>
      <c r="B269" s="295">
        <v>0</v>
      </c>
      <c r="C269" s="295">
        <v>8.89</v>
      </c>
      <c r="D269" s="296">
        <v>8.89</v>
      </c>
      <c r="E269" s="305" t="s">
        <v>190</v>
      </c>
      <c r="F269" s="295">
        <v>0</v>
      </c>
      <c r="G269" s="296">
        <v>0</v>
      </c>
      <c r="H269" s="298">
        <v>0</v>
      </c>
      <c r="I269" s="295">
        <v>41.539000000000001</v>
      </c>
      <c r="J269" s="296">
        <v>41.539000000000001</v>
      </c>
      <c r="K269" s="306" t="s">
        <v>162</v>
      </c>
    </row>
    <row r="270" spans="1:11" ht="14.4" customHeight="1" thickBot="1" x14ac:dyDescent="0.35">
      <c r="A270" s="316" t="s">
        <v>423</v>
      </c>
      <c r="B270" s="300">
        <v>0</v>
      </c>
      <c r="C270" s="300">
        <v>8.89</v>
      </c>
      <c r="D270" s="301">
        <v>8.89</v>
      </c>
      <c r="E270" s="302" t="s">
        <v>190</v>
      </c>
      <c r="F270" s="300">
        <v>0</v>
      </c>
      <c r="G270" s="301">
        <v>0</v>
      </c>
      <c r="H270" s="303">
        <v>0</v>
      </c>
      <c r="I270" s="300">
        <v>41.539000000000001</v>
      </c>
      <c r="J270" s="301">
        <v>41.539000000000001</v>
      </c>
      <c r="K270" s="304" t="s">
        <v>162</v>
      </c>
    </row>
    <row r="271" spans="1:11" ht="14.4" customHeight="1" thickBot="1" x14ac:dyDescent="0.35">
      <c r="A271" s="317" t="s">
        <v>424</v>
      </c>
      <c r="B271" s="295">
        <v>0</v>
      </c>
      <c r="C271" s="295">
        <v>8.89</v>
      </c>
      <c r="D271" s="296">
        <v>8.89</v>
      </c>
      <c r="E271" s="305" t="s">
        <v>190</v>
      </c>
      <c r="F271" s="295">
        <v>0</v>
      </c>
      <c r="G271" s="296">
        <v>0</v>
      </c>
      <c r="H271" s="298">
        <v>0</v>
      </c>
      <c r="I271" s="295">
        <v>41.539000000000001</v>
      </c>
      <c r="J271" s="296">
        <v>41.539000000000001</v>
      </c>
      <c r="K271" s="306" t="s">
        <v>162</v>
      </c>
    </row>
    <row r="272" spans="1:11" ht="14.4" customHeight="1" thickBot="1" x14ac:dyDescent="0.35">
      <c r="A272" s="318" t="s">
        <v>425</v>
      </c>
      <c r="B272" s="300">
        <v>1116.4764974964601</v>
      </c>
      <c r="C272" s="300">
        <v>1583.4370100000001</v>
      </c>
      <c r="D272" s="301">
        <v>466.96051250354498</v>
      </c>
      <c r="E272" s="307">
        <v>1.4182448206930001</v>
      </c>
      <c r="F272" s="300">
        <v>1036.3932393223799</v>
      </c>
      <c r="G272" s="301">
        <v>518.19661966118804</v>
      </c>
      <c r="H272" s="303">
        <v>347.52562</v>
      </c>
      <c r="I272" s="300">
        <v>959.59856000000002</v>
      </c>
      <c r="J272" s="301">
        <v>441.40194033881198</v>
      </c>
      <c r="K272" s="308">
        <v>0.92590198738399998</v>
      </c>
    </row>
    <row r="273" spans="1:11" ht="14.4" customHeight="1" thickBot="1" x14ac:dyDescent="0.35">
      <c r="A273" s="316" t="s">
        <v>426</v>
      </c>
      <c r="B273" s="300">
        <v>0</v>
      </c>
      <c r="C273" s="300">
        <v>11.279450000000001</v>
      </c>
      <c r="D273" s="301">
        <v>11.279450000000001</v>
      </c>
      <c r="E273" s="302" t="s">
        <v>162</v>
      </c>
      <c r="F273" s="300">
        <v>0</v>
      </c>
      <c r="G273" s="301">
        <v>0</v>
      </c>
      <c r="H273" s="303">
        <v>4.6999999999999999E-4</v>
      </c>
      <c r="I273" s="300">
        <v>3.0599999999999998E-3</v>
      </c>
      <c r="J273" s="301">
        <v>3.0599999999999998E-3</v>
      </c>
      <c r="K273" s="304" t="s">
        <v>162</v>
      </c>
    </row>
    <row r="274" spans="1:11" ht="14.4" customHeight="1" thickBot="1" x14ac:dyDescent="0.35">
      <c r="A274" s="317" t="s">
        <v>427</v>
      </c>
      <c r="B274" s="295">
        <v>0</v>
      </c>
      <c r="C274" s="295">
        <v>3.3700000000000002E-3</v>
      </c>
      <c r="D274" s="296">
        <v>3.3700000000000002E-3</v>
      </c>
      <c r="E274" s="305" t="s">
        <v>162</v>
      </c>
      <c r="F274" s="295">
        <v>0</v>
      </c>
      <c r="G274" s="296">
        <v>0</v>
      </c>
      <c r="H274" s="298">
        <v>4.6999999999999999E-4</v>
      </c>
      <c r="I274" s="295">
        <v>3.0599999999999998E-3</v>
      </c>
      <c r="J274" s="296">
        <v>3.0599999999999998E-3</v>
      </c>
      <c r="K274" s="306" t="s">
        <v>162</v>
      </c>
    </row>
    <row r="275" spans="1:11" ht="14.4" customHeight="1" thickBot="1" x14ac:dyDescent="0.35">
      <c r="A275" s="317" t="s">
        <v>428</v>
      </c>
      <c r="B275" s="295">
        <v>0</v>
      </c>
      <c r="C275" s="295">
        <v>11.27608</v>
      </c>
      <c r="D275" s="296">
        <v>11.27608</v>
      </c>
      <c r="E275" s="305" t="s">
        <v>162</v>
      </c>
      <c r="F275" s="295">
        <v>0</v>
      </c>
      <c r="G275" s="296">
        <v>0</v>
      </c>
      <c r="H275" s="298">
        <v>0</v>
      </c>
      <c r="I275" s="295">
        <v>0</v>
      </c>
      <c r="J275" s="296">
        <v>0</v>
      </c>
      <c r="K275" s="306" t="s">
        <v>162</v>
      </c>
    </row>
    <row r="276" spans="1:11" ht="14.4" customHeight="1" thickBot="1" x14ac:dyDescent="0.35">
      <c r="A276" s="316" t="s">
        <v>429</v>
      </c>
      <c r="B276" s="300">
        <v>1116.4764974964601</v>
      </c>
      <c r="C276" s="300">
        <v>1572.1575600000001</v>
      </c>
      <c r="D276" s="301">
        <v>455.68106250354498</v>
      </c>
      <c r="E276" s="307">
        <v>1.408142100192</v>
      </c>
      <c r="F276" s="300">
        <v>1036.3932393223799</v>
      </c>
      <c r="G276" s="301">
        <v>518.19661966118804</v>
      </c>
      <c r="H276" s="303">
        <v>347.52515</v>
      </c>
      <c r="I276" s="300">
        <v>959.59550000000002</v>
      </c>
      <c r="J276" s="301">
        <v>441.39888033881198</v>
      </c>
      <c r="K276" s="308">
        <v>0.925899034836</v>
      </c>
    </row>
    <row r="277" spans="1:11" ht="14.4" customHeight="1" thickBot="1" x14ac:dyDescent="0.35">
      <c r="A277" s="317" t="s">
        <v>430</v>
      </c>
      <c r="B277" s="295">
        <v>0</v>
      </c>
      <c r="C277" s="295">
        <v>0</v>
      </c>
      <c r="D277" s="296">
        <v>0</v>
      </c>
      <c r="E277" s="297">
        <v>1</v>
      </c>
      <c r="F277" s="295">
        <v>0</v>
      </c>
      <c r="G277" s="296">
        <v>0</v>
      </c>
      <c r="H277" s="298">
        <v>0</v>
      </c>
      <c r="I277" s="295">
        <v>12</v>
      </c>
      <c r="J277" s="296">
        <v>12</v>
      </c>
      <c r="K277" s="306" t="s">
        <v>190</v>
      </c>
    </row>
    <row r="278" spans="1:11" ht="14.4" customHeight="1" thickBot="1" x14ac:dyDescent="0.35">
      <c r="A278" s="317" t="s">
        <v>431</v>
      </c>
      <c r="B278" s="295">
        <v>1115.7787881391</v>
      </c>
      <c r="C278" s="295">
        <v>1569.4716100000001</v>
      </c>
      <c r="D278" s="296">
        <v>453.69282186089498</v>
      </c>
      <c r="E278" s="297">
        <v>1.4066153853100001</v>
      </c>
      <c r="F278" s="295">
        <v>1033.91660253744</v>
      </c>
      <c r="G278" s="296">
        <v>516.95830126872204</v>
      </c>
      <c r="H278" s="298">
        <v>347.52515</v>
      </c>
      <c r="I278" s="295">
        <v>947.59550000000002</v>
      </c>
      <c r="J278" s="296">
        <v>430.63719873127798</v>
      </c>
      <c r="K278" s="299">
        <v>0.91651057510199996</v>
      </c>
    </row>
    <row r="279" spans="1:11" ht="14.4" customHeight="1" thickBot="1" x14ac:dyDescent="0.35">
      <c r="A279" s="317" t="s">
        <v>432</v>
      </c>
      <c r="B279" s="295">
        <v>0.69770935734999995</v>
      </c>
      <c r="C279" s="295">
        <v>2.6859500000000001</v>
      </c>
      <c r="D279" s="296">
        <v>1.988240642649</v>
      </c>
      <c r="E279" s="297">
        <v>3.849668879602</v>
      </c>
      <c r="F279" s="295">
        <v>2.4766367849319999</v>
      </c>
      <c r="G279" s="296">
        <v>1.238318392466</v>
      </c>
      <c r="H279" s="298">
        <v>0</v>
      </c>
      <c r="I279" s="295">
        <v>0</v>
      </c>
      <c r="J279" s="296">
        <v>-1.238318392466</v>
      </c>
      <c r="K279" s="299">
        <v>0</v>
      </c>
    </row>
    <row r="280" spans="1:11" ht="14.4" customHeight="1" thickBot="1" x14ac:dyDescent="0.35">
      <c r="A280" s="314" t="s">
        <v>433</v>
      </c>
      <c r="B280" s="295">
        <v>0</v>
      </c>
      <c r="C280" s="295">
        <v>0</v>
      </c>
      <c r="D280" s="296">
        <v>0</v>
      </c>
      <c r="E280" s="305" t="s">
        <v>162</v>
      </c>
      <c r="F280" s="295">
        <v>0</v>
      </c>
      <c r="G280" s="296">
        <v>0</v>
      </c>
      <c r="H280" s="298">
        <v>0.70494000000000001</v>
      </c>
      <c r="I280" s="295">
        <v>0.70494000000000001</v>
      </c>
      <c r="J280" s="296">
        <v>0.70494000000000001</v>
      </c>
      <c r="K280" s="306" t="s">
        <v>190</v>
      </c>
    </row>
    <row r="281" spans="1:11" ht="14.4" customHeight="1" thickBot="1" x14ac:dyDescent="0.35">
      <c r="A281" s="318" t="s">
        <v>434</v>
      </c>
      <c r="B281" s="300">
        <v>0</v>
      </c>
      <c r="C281" s="300">
        <v>0</v>
      </c>
      <c r="D281" s="301">
        <v>0</v>
      </c>
      <c r="E281" s="302" t="s">
        <v>162</v>
      </c>
      <c r="F281" s="300">
        <v>0</v>
      </c>
      <c r="G281" s="301">
        <v>0</v>
      </c>
      <c r="H281" s="303">
        <v>0.70494000000000001</v>
      </c>
      <c r="I281" s="300">
        <v>0.70494000000000001</v>
      </c>
      <c r="J281" s="301">
        <v>0.70494000000000001</v>
      </c>
      <c r="K281" s="304" t="s">
        <v>190</v>
      </c>
    </row>
    <row r="282" spans="1:11" ht="14.4" customHeight="1" thickBot="1" x14ac:dyDescent="0.35">
      <c r="A282" s="316" t="s">
        <v>435</v>
      </c>
      <c r="B282" s="300">
        <v>0</v>
      </c>
      <c r="C282" s="300">
        <v>0</v>
      </c>
      <c r="D282" s="301">
        <v>0</v>
      </c>
      <c r="E282" s="302" t="s">
        <v>162</v>
      </c>
      <c r="F282" s="300">
        <v>0</v>
      </c>
      <c r="G282" s="301">
        <v>0</v>
      </c>
      <c r="H282" s="303">
        <v>0.70494000000000001</v>
      </c>
      <c r="I282" s="300">
        <v>0.70494000000000001</v>
      </c>
      <c r="J282" s="301">
        <v>0.70494000000000001</v>
      </c>
      <c r="K282" s="304" t="s">
        <v>190</v>
      </c>
    </row>
    <row r="283" spans="1:11" ht="14.4" customHeight="1" thickBot="1" x14ac:dyDescent="0.35">
      <c r="A283" s="317" t="s">
        <v>436</v>
      </c>
      <c r="B283" s="295">
        <v>0</v>
      </c>
      <c r="C283" s="295">
        <v>0</v>
      </c>
      <c r="D283" s="296">
        <v>0</v>
      </c>
      <c r="E283" s="305" t="s">
        <v>162</v>
      </c>
      <c r="F283" s="295">
        <v>0</v>
      </c>
      <c r="G283" s="296">
        <v>0</v>
      </c>
      <c r="H283" s="298">
        <v>0.70494000000000001</v>
      </c>
      <c r="I283" s="295">
        <v>0.70494000000000001</v>
      </c>
      <c r="J283" s="296">
        <v>0.70494000000000001</v>
      </c>
      <c r="K283" s="306" t="s">
        <v>190</v>
      </c>
    </row>
    <row r="284" spans="1:11" ht="14.4" customHeight="1" thickBot="1" x14ac:dyDescent="0.35">
      <c r="A284" s="313" t="s">
        <v>437</v>
      </c>
      <c r="B284" s="295">
        <v>7503.8982370765898</v>
      </c>
      <c r="C284" s="295">
        <v>7277.2384000000002</v>
      </c>
      <c r="D284" s="296">
        <v>-226.65983707658901</v>
      </c>
      <c r="E284" s="297">
        <v>0.96979438820700004</v>
      </c>
      <c r="F284" s="295">
        <v>7657.0064123417396</v>
      </c>
      <c r="G284" s="296">
        <v>3828.5032061708698</v>
      </c>
      <c r="H284" s="298">
        <v>682.41112999999996</v>
      </c>
      <c r="I284" s="295">
        <v>3432.77718</v>
      </c>
      <c r="J284" s="296">
        <v>-395.72602617087</v>
      </c>
      <c r="K284" s="299">
        <v>0.44831844132499998</v>
      </c>
    </row>
    <row r="285" spans="1:11" ht="14.4" customHeight="1" thickBot="1" x14ac:dyDescent="0.35">
      <c r="A285" s="320" t="s">
        <v>438</v>
      </c>
      <c r="B285" s="300">
        <v>7503.8982370765898</v>
      </c>
      <c r="C285" s="300">
        <v>7277.2384000000002</v>
      </c>
      <c r="D285" s="301">
        <v>-226.65983707658901</v>
      </c>
      <c r="E285" s="307">
        <v>0.96979438820700004</v>
      </c>
      <c r="F285" s="300">
        <v>7657.0064123417396</v>
      </c>
      <c r="G285" s="301">
        <v>3828.5032061708698</v>
      </c>
      <c r="H285" s="303">
        <v>682.41112999999996</v>
      </c>
      <c r="I285" s="300">
        <v>3432.77718</v>
      </c>
      <c r="J285" s="301">
        <v>-395.72602617087</v>
      </c>
      <c r="K285" s="308">
        <v>0.44831844132499998</v>
      </c>
    </row>
    <row r="286" spans="1:11" ht="14.4" customHeight="1" thickBot="1" x14ac:dyDescent="0.35">
      <c r="A286" s="318" t="s">
        <v>34</v>
      </c>
      <c r="B286" s="300">
        <v>7503.8982370765898</v>
      </c>
      <c r="C286" s="300">
        <v>7277.2384000000002</v>
      </c>
      <c r="D286" s="301">
        <v>-226.65983707658901</v>
      </c>
      <c r="E286" s="307">
        <v>0.96979438820700004</v>
      </c>
      <c r="F286" s="300">
        <v>7657.0064123417396</v>
      </c>
      <c r="G286" s="301">
        <v>3828.5032061708698</v>
      </c>
      <c r="H286" s="303">
        <v>682.41112999999996</v>
      </c>
      <c r="I286" s="300">
        <v>3432.77718</v>
      </c>
      <c r="J286" s="301">
        <v>-395.72602617087</v>
      </c>
      <c r="K286" s="308">
        <v>0.44831844132499998</v>
      </c>
    </row>
    <row r="287" spans="1:11" ht="14.4" customHeight="1" thickBot="1" x14ac:dyDescent="0.35">
      <c r="A287" s="316" t="s">
        <v>439</v>
      </c>
      <c r="B287" s="300">
        <v>0</v>
      </c>
      <c r="C287" s="300">
        <v>-25.39104</v>
      </c>
      <c r="D287" s="301">
        <v>-25.39104</v>
      </c>
      <c r="E287" s="302" t="s">
        <v>190</v>
      </c>
      <c r="F287" s="300">
        <v>0</v>
      </c>
      <c r="G287" s="301">
        <v>0</v>
      </c>
      <c r="H287" s="303">
        <v>-7.5478399999999999</v>
      </c>
      <c r="I287" s="300">
        <v>-13.910690000000001</v>
      </c>
      <c r="J287" s="301">
        <v>-13.910690000000001</v>
      </c>
      <c r="K287" s="304" t="s">
        <v>190</v>
      </c>
    </row>
    <row r="288" spans="1:11" ht="14.4" customHeight="1" thickBot="1" x14ac:dyDescent="0.35">
      <c r="A288" s="317" t="s">
        <v>440</v>
      </c>
      <c r="B288" s="295">
        <v>0</v>
      </c>
      <c r="C288" s="295">
        <v>-25.39104</v>
      </c>
      <c r="D288" s="296">
        <v>-25.39104</v>
      </c>
      <c r="E288" s="305" t="s">
        <v>190</v>
      </c>
      <c r="F288" s="295">
        <v>0</v>
      </c>
      <c r="G288" s="296">
        <v>0</v>
      </c>
      <c r="H288" s="298">
        <v>-7.5478399999999999</v>
      </c>
      <c r="I288" s="295">
        <v>-13.910690000000001</v>
      </c>
      <c r="J288" s="296">
        <v>-13.910690000000001</v>
      </c>
      <c r="K288" s="306" t="s">
        <v>190</v>
      </c>
    </row>
    <row r="289" spans="1:11" ht="14.4" customHeight="1" thickBot="1" x14ac:dyDescent="0.35">
      <c r="A289" s="319" t="s">
        <v>441</v>
      </c>
      <c r="B289" s="295">
        <v>0</v>
      </c>
      <c r="C289" s="295">
        <v>0</v>
      </c>
      <c r="D289" s="296">
        <v>0</v>
      </c>
      <c r="E289" s="297">
        <v>1</v>
      </c>
      <c r="F289" s="295">
        <v>0.72494763299800002</v>
      </c>
      <c r="G289" s="296">
        <v>0.36247381649900001</v>
      </c>
      <c r="H289" s="298">
        <v>0</v>
      </c>
      <c r="I289" s="295">
        <v>0.11982</v>
      </c>
      <c r="J289" s="296">
        <v>-0.242653816499</v>
      </c>
      <c r="K289" s="299">
        <v>0.16528090381400001</v>
      </c>
    </row>
    <row r="290" spans="1:11" ht="14.4" customHeight="1" thickBot="1" x14ac:dyDescent="0.35">
      <c r="A290" s="317" t="s">
        <v>442</v>
      </c>
      <c r="B290" s="295">
        <v>0</v>
      </c>
      <c r="C290" s="295">
        <v>0</v>
      </c>
      <c r="D290" s="296">
        <v>0</v>
      </c>
      <c r="E290" s="297">
        <v>1</v>
      </c>
      <c r="F290" s="295">
        <v>0.72494763299800002</v>
      </c>
      <c r="G290" s="296">
        <v>0.36247381649900001</v>
      </c>
      <c r="H290" s="298">
        <v>0</v>
      </c>
      <c r="I290" s="295">
        <v>0.11982</v>
      </c>
      <c r="J290" s="296">
        <v>-0.242653816499</v>
      </c>
      <c r="K290" s="299">
        <v>0.16528090381400001</v>
      </c>
    </row>
    <row r="291" spans="1:11" ht="14.4" customHeight="1" thickBot="1" x14ac:dyDescent="0.35">
      <c r="A291" s="316" t="s">
        <v>443</v>
      </c>
      <c r="B291" s="300">
        <v>67.417867997768994</v>
      </c>
      <c r="C291" s="300">
        <v>62.351999999999997</v>
      </c>
      <c r="D291" s="301">
        <v>-5.0658679977689998</v>
      </c>
      <c r="E291" s="307">
        <v>0.92485867399499999</v>
      </c>
      <c r="F291" s="300">
        <v>67.355085971641003</v>
      </c>
      <c r="G291" s="301">
        <v>33.677542985819997</v>
      </c>
      <c r="H291" s="303">
        <v>5.04</v>
      </c>
      <c r="I291" s="300">
        <v>30.707999999999998</v>
      </c>
      <c r="J291" s="301">
        <v>-2.96954298582</v>
      </c>
      <c r="K291" s="308">
        <v>0.45591211943400001</v>
      </c>
    </row>
    <row r="292" spans="1:11" ht="14.4" customHeight="1" thickBot="1" x14ac:dyDescent="0.35">
      <c r="A292" s="317" t="s">
        <v>444</v>
      </c>
      <c r="B292" s="295">
        <v>67.417867997768994</v>
      </c>
      <c r="C292" s="295">
        <v>62.351999999999997</v>
      </c>
      <c r="D292" s="296">
        <v>-5.0658679977689998</v>
      </c>
      <c r="E292" s="297">
        <v>0.92485867399499999</v>
      </c>
      <c r="F292" s="295">
        <v>67.355085971641003</v>
      </c>
      <c r="G292" s="296">
        <v>33.677542985819997</v>
      </c>
      <c r="H292" s="298">
        <v>5.04</v>
      </c>
      <c r="I292" s="295">
        <v>30.707999999999998</v>
      </c>
      <c r="J292" s="296">
        <v>-2.96954298582</v>
      </c>
      <c r="K292" s="299">
        <v>0.45591211943400001</v>
      </c>
    </row>
    <row r="293" spans="1:11" ht="14.4" customHeight="1" thickBot="1" x14ac:dyDescent="0.35">
      <c r="A293" s="316" t="s">
        <v>445</v>
      </c>
      <c r="B293" s="300">
        <v>2041.6208771895199</v>
      </c>
      <c r="C293" s="300">
        <v>1895.90336</v>
      </c>
      <c r="D293" s="301">
        <v>-145.717517189521</v>
      </c>
      <c r="E293" s="307">
        <v>0.92862655411799999</v>
      </c>
      <c r="F293" s="300">
        <v>2055.7789185115298</v>
      </c>
      <c r="G293" s="301">
        <v>1027.8894592557599</v>
      </c>
      <c r="H293" s="303">
        <v>167.14580000000001</v>
      </c>
      <c r="I293" s="300">
        <v>949.33280000000002</v>
      </c>
      <c r="J293" s="301">
        <v>-78.556659255762</v>
      </c>
      <c r="K293" s="308">
        <v>0.46178739914599998</v>
      </c>
    </row>
    <row r="294" spans="1:11" ht="14.4" customHeight="1" thickBot="1" x14ac:dyDescent="0.35">
      <c r="A294" s="317" t="s">
        <v>446</v>
      </c>
      <c r="B294" s="295">
        <v>0</v>
      </c>
      <c r="C294" s="295">
        <v>0.81399999999999995</v>
      </c>
      <c r="D294" s="296">
        <v>0.81399999999999995</v>
      </c>
      <c r="E294" s="305" t="s">
        <v>190</v>
      </c>
      <c r="F294" s="295">
        <v>0</v>
      </c>
      <c r="G294" s="296">
        <v>0</v>
      </c>
      <c r="H294" s="298">
        <v>0</v>
      </c>
      <c r="I294" s="295">
        <v>0</v>
      </c>
      <c r="J294" s="296">
        <v>0</v>
      </c>
      <c r="K294" s="306" t="s">
        <v>162</v>
      </c>
    </row>
    <row r="295" spans="1:11" ht="14.4" customHeight="1" thickBot="1" x14ac:dyDescent="0.35">
      <c r="A295" s="317" t="s">
        <v>447</v>
      </c>
      <c r="B295" s="295">
        <v>45.764863296679998</v>
      </c>
      <c r="C295" s="295">
        <v>34.6158</v>
      </c>
      <c r="D295" s="296">
        <v>-11.14906329668</v>
      </c>
      <c r="E295" s="297">
        <v>0.756383773629</v>
      </c>
      <c r="F295" s="295">
        <v>63.904410513297002</v>
      </c>
      <c r="G295" s="296">
        <v>31.952205256648</v>
      </c>
      <c r="H295" s="298">
        <v>2.5057999999999998</v>
      </c>
      <c r="I295" s="295">
        <v>2.5057999999999998</v>
      </c>
      <c r="J295" s="296">
        <v>-29.446405256647999</v>
      </c>
      <c r="K295" s="299">
        <v>3.9211691021999999E-2</v>
      </c>
    </row>
    <row r="296" spans="1:11" ht="14.4" customHeight="1" thickBot="1" x14ac:dyDescent="0.35">
      <c r="A296" s="317" t="s">
        <v>448</v>
      </c>
      <c r="B296" s="295">
        <v>1995.8560138928401</v>
      </c>
      <c r="C296" s="295">
        <v>1860.4735599999999</v>
      </c>
      <c r="D296" s="296">
        <v>-135.382453892841</v>
      </c>
      <c r="E296" s="297">
        <v>0.93216822608899996</v>
      </c>
      <c r="F296" s="295">
        <v>1991.87450799823</v>
      </c>
      <c r="G296" s="296">
        <v>995.93725399911398</v>
      </c>
      <c r="H296" s="298">
        <v>164.64</v>
      </c>
      <c r="I296" s="295">
        <v>946.827</v>
      </c>
      <c r="J296" s="296">
        <v>-49.110253999114001</v>
      </c>
      <c r="K296" s="299">
        <v>0.47534470479800001</v>
      </c>
    </row>
    <row r="297" spans="1:11" ht="14.4" customHeight="1" thickBot="1" x14ac:dyDescent="0.35">
      <c r="A297" s="316" t="s">
        <v>449</v>
      </c>
      <c r="B297" s="300">
        <v>121.264299080341</v>
      </c>
      <c r="C297" s="300">
        <v>120.22628</v>
      </c>
      <c r="D297" s="301">
        <v>-1.03801908034</v>
      </c>
      <c r="E297" s="307">
        <v>0.99144002737600001</v>
      </c>
      <c r="F297" s="300">
        <v>117.64419957028301</v>
      </c>
      <c r="G297" s="301">
        <v>58.822099785140999</v>
      </c>
      <c r="H297" s="303">
        <v>8.3826999999999998</v>
      </c>
      <c r="I297" s="300">
        <v>55.093299999999999</v>
      </c>
      <c r="J297" s="301">
        <v>-3.7287997851410002</v>
      </c>
      <c r="K297" s="308">
        <v>0.468304431508</v>
      </c>
    </row>
    <row r="298" spans="1:11" ht="14.4" customHeight="1" thickBot="1" x14ac:dyDescent="0.35">
      <c r="A298" s="317" t="s">
        <v>450</v>
      </c>
      <c r="B298" s="295">
        <v>121.264299080341</v>
      </c>
      <c r="C298" s="295">
        <v>120.22628</v>
      </c>
      <c r="D298" s="296">
        <v>-1.03801908034</v>
      </c>
      <c r="E298" s="297">
        <v>0.99144002737600001</v>
      </c>
      <c r="F298" s="295">
        <v>117.64419957028301</v>
      </c>
      <c r="G298" s="296">
        <v>58.822099785140999</v>
      </c>
      <c r="H298" s="298">
        <v>8.3826999999999998</v>
      </c>
      <c r="I298" s="295">
        <v>55.093299999999999</v>
      </c>
      <c r="J298" s="296">
        <v>-3.7287997851410002</v>
      </c>
      <c r="K298" s="299">
        <v>0.468304431508</v>
      </c>
    </row>
    <row r="299" spans="1:11" ht="14.4" customHeight="1" thickBot="1" x14ac:dyDescent="0.35">
      <c r="A299" s="316" t="s">
        <v>451</v>
      </c>
      <c r="B299" s="300">
        <v>1786.08239525402</v>
      </c>
      <c r="C299" s="300">
        <v>1708.90194</v>
      </c>
      <c r="D299" s="301">
        <v>-77.180455254023002</v>
      </c>
      <c r="E299" s="307">
        <v>0.95678785286699997</v>
      </c>
      <c r="F299" s="300">
        <v>1869.02242455583</v>
      </c>
      <c r="G299" s="301">
        <v>934.51121227791396</v>
      </c>
      <c r="H299" s="303">
        <v>154.51804000000001</v>
      </c>
      <c r="I299" s="300">
        <v>752.83276000000001</v>
      </c>
      <c r="J299" s="301">
        <v>-181.678452277914</v>
      </c>
      <c r="K299" s="308">
        <v>0.40279493178300002</v>
      </c>
    </row>
    <row r="300" spans="1:11" ht="14.4" customHeight="1" thickBot="1" x14ac:dyDescent="0.35">
      <c r="A300" s="317" t="s">
        <v>452</v>
      </c>
      <c r="B300" s="295">
        <v>1786.08239525402</v>
      </c>
      <c r="C300" s="295">
        <v>1708.90194</v>
      </c>
      <c r="D300" s="296">
        <v>-77.180455254023002</v>
      </c>
      <c r="E300" s="297">
        <v>0.95678785286699997</v>
      </c>
      <c r="F300" s="295">
        <v>1869.02242455583</v>
      </c>
      <c r="G300" s="296">
        <v>934.51121227791396</v>
      </c>
      <c r="H300" s="298">
        <v>154.51804000000001</v>
      </c>
      <c r="I300" s="295">
        <v>752.83276000000001</v>
      </c>
      <c r="J300" s="296">
        <v>-181.678452277914</v>
      </c>
      <c r="K300" s="299">
        <v>0.40279493178300002</v>
      </c>
    </row>
    <row r="301" spans="1:11" ht="14.4" customHeight="1" thickBot="1" x14ac:dyDescent="0.35">
      <c r="A301" s="316" t="s">
        <v>453</v>
      </c>
      <c r="B301" s="300">
        <v>0</v>
      </c>
      <c r="C301" s="300">
        <v>-72.75</v>
      </c>
      <c r="D301" s="301">
        <v>-72.75</v>
      </c>
      <c r="E301" s="302" t="s">
        <v>190</v>
      </c>
      <c r="F301" s="300">
        <v>0</v>
      </c>
      <c r="G301" s="301">
        <v>0</v>
      </c>
      <c r="H301" s="303">
        <v>0</v>
      </c>
      <c r="I301" s="300">
        <v>0</v>
      </c>
      <c r="J301" s="301">
        <v>0</v>
      </c>
      <c r="K301" s="308">
        <v>0</v>
      </c>
    </row>
    <row r="302" spans="1:11" ht="14.4" customHeight="1" thickBot="1" x14ac:dyDescent="0.35">
      <c r="A302" s="317" t="s">
        <v>454</v>
      </c>
      <c r="B302" s="295">
        <v>0</v>
      </c>
      <c r="C302" s="295">
        <v>-72.75</v>
      </c>
      <c r="D302" s="296">
        <v>-72.75</v>
      </c>
      <c r="E302" s="305" t="s">
        <v>190</v>
      </c>
      <c r="F302" s="295">
        <v>0</v>
      </c>
      <c r="G302" s="296">
        <v>0</v>
      </c>
      <c r="H302" s="298">
        <v>0</v>
      </c>
      <c r="I302" s="295">
        <v>0</v>
      </c>
      <c r="J302" s="296">
        <v>0</v>
      </c>
      <c r="K302" s="299">
        <v>0</v>
      </c>
    </row>
    <row r="303" spans="1:11" ht="14.4" customHeight="1" thickBot="1" x14ac:dyDescent="0.35">
      <c r="A303" s="316" t="s">
        <v>455</v>
      </c>
      <c r="B303" s="300">
        <v>3487.5127975549299</v>
      </c>
      <c r="C303" s="300">
        <v>3562.60482</v>
      </c>
      <c r="D303" s="301">
        <v>75.092022445065993</v>
      </c>
      <c r="E303" s="307">
        <v>1.021531683696</v>
      </c>
      <c r="F303" s="300">
        <v>3546.4808360994598</v>
      </c>
      <c r="G303" s="301">
        <v>1773.2404180497299</v>
      </c>
      <c r="H303" s="303">
        <v>347.32459</v>
      </c>
      <c r="I303" s="300">
        <v>1644.6904999999999</v>
      </c>
      <c r="J303" s="301">
        <v>-128.54991804973099</v>
      </c>
      <c r="K303" s="308">
        <v>0.46375282315299998</v>
      </c>
    </row>
    <row r="304" spans="1:11" ht="14.4" customHeight="1" thickBot="1" x14ac:dyDescent="0.35">
      <c r="A304" s="317" t="s">
        <v>456</v>
      </c>
      <c r="B304" s="295">
        <v>3487.5127975549299</v>
      </c>
      <c r="C304" s="295">
        <v>3562.60482</v>
      </c>
      <c r="D304" s="296">
        <v>75.092022445065993</v>
      </c>
      <c r="E304" s="297">
        <v>1.021531683696</v>
      </c>
      <c r="F304" s="295">
        <v>3546.4808360994598</v>
      </c>
      <c r="G304" s="296">
        <v>1773.2404180497299</v>
      </c>
      <c r="H304" s="298">
        <v>347.32459</v>
      </c>
      <c r="I304" s="295">
        <v>1644.6904999999999</v>
      </c>
      <c r="J304" s="296">
        <v>-128.54991804973099</v>
      </c>
      <c r="K304" s="299">
        <v>0.46375282315299998</v>
      </c>
    </row>
    <row r="305" spans="1:11" ht="14.4" customHeight="1" thickBot="1" x14ac:dyDescent="0.35">
      <c r="A305" s="316" t="s">
        <v>457</v>
      </c>
      <c r="B305" s="300">
        <v>0</v>
      </c>
      <c r="C305" s="300">
        <v>25.39104</v>
      </c>
      <c r="D305" s="301">
        <v>25.39104</v>
      </c>
      <c r="E305" s="302" t="s">
        <v>190</v>
      </c>
      <c r="F305" s="300">
        <v>0</v>
      </c>
      <c r="G305" s="301">
        <v>0</v>
      </c>
      <c r="H305" s="303">
        <v>7.5478399999999999</v>
      </c>
      <c r="I305" s="300">
        <v>13.910690000000001</v>
      </c>
      <c r="J305" s="301">
        <v>13.910690000000001</v>
      </c>
      <c r="K305" s="304" t="s">
        <v>190</v>
      </c>
    </row>
    <row r="306" spans="1:11" ht="14.4" customHeight="1" thickBot="1" x14ac:dyDescent="0.35">
      <c r="A306" s="317" t="s">
        <v>458</v>
      </c>
      <c r="B306" s="295">
        <v>0</v>
      </c>
      <c r="C306" s="295">
        <v>0.26952999999999999</v>
      </c>
      <c r="D306" s="296">
        <v>0.26952999999999999</v>
      </c>
      <c r="E306" s="305" t="s">
        <v>190</v>
      </c>
      <c r="F306" s="295">
        <v>0</v>
      </c>
      <c r="G306" s="296">
        <v>0</v>
      </c>
      <c r="H306" s="298">
        <v>6.5960000000000005E-2</v>
      </c>
      <c r="I306" s="295">
        <v>0.14008999999999999</v>
      </c>
      <c r="J306" s="296">
        <v>0.14008999999999999</v>
      </c>
      <c r="K306" s="306" t="s">
        <v>190</v>
      </c>
    </row>
    <row r="307" spans="1:11" ht="14.4" customHeight="1" thickBot="1" x14ac:dyDescent="0.35">
      <c r="A307" s="317" t="s">
        <v>459</v>
      </c>
      <c r="B307" s="295">
        <v>0</v>
      </c>
      <c r="C307" s="295">
        <v>2.0660000000000001E-2</v>
      </c>
      <c r="D307" s="296">
        <v>2.0660000000000001E-2</v>
      </c>
      <c r="E307" s="305" t="s">
        <v>190</v>
      </c>
      <c r="F307" s="295">
        <v>0</v>
      </c>
      <c r="G307" s="296">
        <v>0</v>
      </c>
      <c r="H307" s="298">
        <v>0</v>
      </c>
      <c r="I307" s="295">
        <v>0</v>
      </c>
      <c r="J307" s="296">
        <v>0</v>
      </c>
      <c r="K307" s="299">
        <v>0</v>
      </c>
    </row>
    <row r="308" spans="1:11" ht="14.4" customHeight="1" thickBot="1" x14ac:dyDescent="0.35">
      <c r="A308" s="317" t="s">
        <v>460</v>
      </c>
      <c r="B308" s="295">
        <v>0</v>
      </c>
      <c r="C308" s="295">
        <v>10.10798</v>
      </c>
      <c r="D308" s="296">
        <v>10.10798</v>
      </c>
      <c r="E308" s="305" t="s">
        <v>190</v>
      </c>
      <c r="F308" s="295">
        <v>0</v>
      </c>
      <c r="G308" s="296">
        <v>0</v>
      </c>
      <c r="H308" s="298">
        <v>2.67578</v>
      </c>
      <c r="I308" s="295">
        <v>4.9506100000000002</v>
      </c>
      <c r="J308" s="296">
        <v>4.9506100000000002</v>
      </c>
      <c r="K308" s="306" t="s">
        <v>190</v>
      </c>
    </row>
    <row r="309" spans="1:11" ht="14.4" customHeight="1" thickBot="1" x14ac:dyDescent="0.35">
      <c r="A309" s="317" t="s">
        <v>461</v>
      </c>
      <c r="B309" s="295">
        <v>0</v>
      </c>
      <c r="C309" s="295">
        <v>14.99287</v>
      </c>
      <c r="D309" s="296">
        <v>14.99287</v>
      </c>
      <c r="E309" s="305" t="s">
        <v>190</v>
      </c>
      <c r="F309" s="295">
        <v>0</v>
      </c>
      <c r="G309" s="296">
        <v>0</v>
      </c>
      <c r="H309" s="298">
        <v>4.8060999999999998</v>
      </c>
      <c r="I309" s="295">
        <v>8.8199900000000007</v>
      </c>
      <c r="J309" s="296">
        <v>8.8199900000000007</v>
      </c>
      <c r="K309" s="306" t="s">
        <v>190</v>
      </c>
    </row>
    <row r="310" spans="1:11" ht="14.4" customHeight="1" thickBot="1" x14ac:dyDescent="0.35">
      <c r="A310" s="313" t="s">
        <v>462</v>
      </c>
      <c r="B310" s="295">
        <v>0</v>
      </c>
      <c r="C310" s="295">
        <v>950.84699999999998</v>
      </c>
      <c r="D310" s="296">
        <v>950.84699999999998</v>
      </c>
      <c r="E310" s="305" t="s">
        <v>190</v>
      </c>
      <c r="F310" s="295">
        <v>9232</v>
      </c>
      <c r="G310" s="296">
        <v>4616</v>
      </c>
      <c r="H310" s="298">
        <v>805.57401000000004</v>
      </c>
      <c r="I310" s="295">
        <v>4686.4721399999999</v>
      </c>
      <c r="J310" s="296">
        <v>70.472139999999001</v>
      </c>
      <c r="K310" s="299">
        <v>0.50763346403800003</v>
      </c>
    </row>
    <row r="311" spans="1:11" ht="14.4" customHeight="1" thickBot="1" x14ac:dyDescent="0.35">
      <c r="A311" s="320" t="s">
        <v>463</v>
      </c>
      <c r="B311" s="300">
        <v>0</v>
      </c>
      <c r="C311" s="300">
        <v>950.84699999999998</v>
      </c>
      <c r="D311" s="301">
        <v>950.84699999999998</v>
      </c>
      <c r="E311" s="302" t="s">
        <v>190</v>
      </c>
      <c r="F311" s="300">
        <v>9232</v>
      </c>
      <c r="G311" s="301">
        <v>4616</v>
      </c>
      <c r="H311" s="303">
        <v>805.57401000000004</v>
      </c>
      <c r="I311" s="300">
        <v>4686.4721399999999</v>
      </c>
      <c r="J311" s="301">
        <v>70.472139999999001</v>
      </c>
      <c r="K311" s="308">
        <v>0.50763346403800003</v>
      </c>
    </row>
    <row r="312" spans="1:11" ht="14.4" customHeight="1" thickBot="1" x14ac:dyDescent="0.35">
      <c r="A312" s="318" t="s">
        <v>464</v>
      </c>
      <c r="B312" s="300">
        <v>0</v>
      </c>
      <c r="C312" s="300">
        <v>950.84699999999998</v>
      </c>
      <c r="D312" s="301">
        <v>950.84699999999998</v>
      </c>
      <c r="E312" s="302" t="s">
        <v>190</v>
      </c>
      <c r="F312" s="300">
        <v>9232</v>
      </c>
      <c r="G312" s="301">
        <v>4616</v>
      </c>
      <c r="H312" s="303">
        <v>805.57401000000004</v>
      </c>
      <c r="I312" s="300">
        <v>4686.4721399999999</v>
      </c>
      <c r="J312" s="301">
        <v>70.472139999999001</v>
      </c>
      <c r="K312" s="308">
        <v>0.50763346403800003</v>
      </c>
    </row>
    <row r="313" spans="1:11" ht="14.4" customHeight="1" thickBot="1" x14ac:dyDescent="0.35">
      <c r="A313" s="319" t="s">
        <v>465</v>
      </c>
      <c r="B313" s="295">
        <v>0</v>
      </c>
      <c r="C313" s="295">
        <v>0</v>
      </c>
      <c r="D313" s="296">
        <v>0</v>
      </c>
      <c r="E313" s="297">
        <v>1</v>
      </c>
      <c r="F313" s="295">
        <v>9232</v>
      </c>
      <c r="G313" s="296">
        <v>4616</v>
      </c>
      <c r="H313" s="298">
        <v>743.55400999999995</v>
      </c>
      <c r="I313" s="295">
        <v>4123.2045399999997</v>
      </c>
      <c r="J313" s="296">
        <v>-492.79545999999999</v>
      </c>
      <c r="K313" s="299">
        <v>0.44662094237400002</v>
      </c>
    </row>
    <row r="314" spans="1:11" ht="14.4" customHeight="1" thickBot="1" x14ac:dyDescent="0.35">
      <c r="A314" s="317" t="s">
        <v>466</v>
      </c>
      <c r="B314" s="295">
        <v>0</v>
      </c>
      <c r="C314" s="295">
        <v>0</v>
      </c>
      <c r="D314" s="296">
        <v>0</v>
      </c>
      <c r="E314" s="297">
        <v>1</v>
      </c>
      <c r="F314" s="295">
        <v>971</v>
      </c>
      <c r="G314" s="296">
        <v>485.5</v>
      </c>
      <c r="H314" s="298">
        <v>264.51799999999997</v>
      </c>
      <c r="I314" s="295">
        <v>507.93900000000002</v>
      </c>
      <c r="J314" s="296">
        <v>22.439</v>
      </c>
      <c r="K314" s="299">
        <v>0.52310916580800004</v>
      </c>
    </row>
    <row r="315" spans="1:11" ht="14.4" customHeight="1" thickBot="1" x14ac:dyDescent="0.35">
      <c r="A315" s="317" t="s">
        <v>467</v>
      </c>
      <c r="B315" s="295">
        <v>0</v>
      </c>
      <c r="C315" s="295">
        <v>0</v>
      </c>
      <c r="D315" s="296">
        <v>0</v>
      </c>
      <c r="E315" s="297">
        <v>1</v>
      </c>
      <c r="F315" s="295">
        <v>8261</v>
      </c>
      <c r="G315" s="296">
        <v>4130.5</v>
      </c>
      <c r="H315" s="298">
        <v>479.03600999999998</v>
      </c>
      <c r="I315" s="295">
        <v>3615.2655399999999</v>
      </c>
      <c r="J315" s="296">
        <v>-515.23446000000104</v>
      </c>
      <c r="K315" s="299">
        <v>0.43763049751799998</v>
      </c>
    </row>
    <row r="316" spans="1:11" ht="14.4" customHeight="1" thickBot="1" x14ac:dyDescent="0.35">
      <c r="A316" s="316" t="s">
        <v>468</v>
      </c>
      <c r="B316" s="300">
        <v>0</v>
      </c>
      <c r="C316" s="300">
        <v>950.84699999999998</v>
      </c>
      <c r="D316" s="301">
        <v>950.84699999999998</v>
      </c>
      <c r="E316" s="302" t="s">
        <v>190</v>
      </c>
      <c r="F316" s="300">
        <v>0</v>
      </c>
      <c r="G316" s="301">
        <v>0</v>
      </c>
      <c r="H316" s="303">
        <v>62.02</v>
      </c>
      <c r="I316" s="300">
        <v>563.26760000000002</v>
      </c>
      <c r="J316" s="301">
        <v>563.26760000000002</v>
      </c>
      <c r="K316" s="304" t="s">
        <v>190</v>
      </c>
    </row>
    <row r="317" spans="1:11" ht="14.4" customHeight="1" thickBot="1" x14ac:dyDescent="0.35">
      <c r="A317" s="317" t="s">
        <v>469</v>
      </c>
      <c r="B317" s="295">
        <v>0</v>
      </c>
      <c r="C317" s="295">
        <v>950.84699999999998</v>
      </c>
      <c r="D317" s="296">
        <v>950.84699999999998</v>
      </c>
      <c r="E317" s="305" t="s">
        <v>190</v>
      </c>
      <c r="F317" s="295">
        <v>0</v>
      </c>
      <c r="G317" s="296">
        <v>0</v>
      </c>
      <c r="H317" s="298">
        <v>62.02</v>
      </c>
      <c r="I317" s="295">
        <v>563.26760000000002</v>
      </c>
      <c r="J317" s="296">
        <v>563.26760000000002</v>
      </c>
      <c r="K317" s="306" t="s">
        <v>190</v>
      </c>
    </row>
    <row r="318" spans="1:11" ht="14.4" customHeight="1" thickBot="1" x14ac:dyDescent="0.35">
      <c r="A318" s="321"/>
      <c r="B318" s="295">
        <v>4978.9155044889803</v>
      </c>
      <c r="C318" s="295">
        <v>15356.2284699999</v>
      </c>
      <c r="D318" s="296">
        <v>10377.312965510901</v>
      </c>
      <c r="E318" s="297">
        <v>3.0842516721069999</v>
      </c>
      <c r="F318" s="295">
        <v>20186.404609003301</v>
      </c>
      <c r="G318" s="296">
        <v>10093.202304501599</v>
      </c>
      <c r="H318" s="298">
        <v>4723.5568799999701</v>
      </c>
      <c r="I318" s="295">
        <v>17751.5929599999</v>
      </c>
      <c r="J318" s="296">
        <v>7658.3906554982595</v>
      </c>
      <c r="K318" s="299">
        <v>0.87938359028400004</v>
      </c>
    </row>
    <row r="319" spans="1:11" ht="14.4" customHeight="1" thickBot="1" x14ac:dyDescent="0.35">
      <c r="A319" s="322" t="s">
        <v>46</v>
      </c>
      <c r="B319" s="309">
        <v>4978.9155044889803</v>
      </c>
      <c r="C319" s="309">
        <v>15356.2284699999</v>
      </c>
      <c r="D319" s="310">
        <v>10377.312965510901</v>
      </c>
      <c r="E319" s="311" t="s">
        <v>190</v>
      </c>
      <c r="F319" s="309">
        <v>20186.404609003301</v>
      </c>
      <c r="G319" s="310">
        <v>10093.202304501599</v>
      </c>
      <c r="H319" s="309">
        <v>4723.5568799999701</v>
      </c>
      <c r="I319" s="309">
        <v>17751.5929599999</v>
      </c>
      <c r="J319" s="310">
        <v>7658.3906554982595</v>
      </c>
      <c r="K319" s="312">
        <v>0.87938359028400004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6" t="s">
        <v>72</v>
      </c>
      <c r="B1" s="287"/>
      <c r="C1" s="287"/>
      <c r="D1" s="287"/>
      <c r="E1" s="287"/>
      <c r="F1" s="287"/>
      <c r="G1" s="257"/>
      <c r="H1" s="288"/>
      <c r="I1" s="288"/>
    </row>
    <row r="2" spans="1:10" ht="14.4" customHeight="1" thickBot="1" x14ac:dyDescent="0.35">
      <c r="A2" s="172" t="s">
        <v>161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231"/>
      <c r="C3" s="230">
        <v>2015</v>
      </c>
      <c r="D3" s="217">
        <v>2016</v>
      </c>
      <c r="E3" s="7"/>
      <c r="F3" s="265">
        <v>2017</v>
      </c>
      <c r="G3" s="283"/>
      <c r="H3" s="283"/>
      <c r="I3" s="266"/>
    </row>
    <row r="4" spans="1:10" ht="14.4" customHeight="1" thickBot="1" x14ac:dyDescent="0.35">
      <c r="A4" s="221" t="s">
        <v>0</v>
      </c>
      <c r="B4" s="222" t="s">
        <v>128</v>
      </c>
      <c r="C4" s="284" t="s">
        <v>51</v>
      </c>
      <c r="D4" s="285"/>
      <c r="E4" s="223"/>
      <c r="F4" s="218" t="s">
        <v>51</v>
      </c>
      <c r="G4" s="219" t="s">
        <v>52</v>
      </c>
      <c r="H4" s="219" t="s">
        <v>48</v>
      </c>
      <c r="I4" s="220" t="s">
        <v>53</v>
      </c>
    </row>
    <row r="5" spans="1:10" ht="14.4" customHeight="1" x14ac:dyDescent="0.3">
      <c r="A5" s="323" t="s">
        <v>470</v>
      </c>
      <c r="B5" s="324" t="s">
        <v>471</v>
      </c>
      <c r="C5" s="325" t="s">
        <v>472</v>
      </c>
      <c r="D5" s="325" t="s">
        <v>472</v>
      </c>
      <c r="E5" s="325"/>
      <c r="F5" s="325" t="s">
        <v>472</v>
      </c>
      <c r="G5" s="325" t="s">
        <v>472</v>
      </c>
      <c r="H5" s="325" t="s">
        <v>472</v>
      </c>
      <c r="I5" s="326" t="s">
        <v>472</v>
      </c>
      <c r="J5" s="327" t="s">
        <v>49</v>
      </c>
    </row>
    <row r="6" spans="1:10" ht="14.4" customHeight="1" x14ac:dyDescent="0.3">
      <c r="A6" s="323" t="s">
        <v>470</v>
      </c>
      <c r="B6" s="324" t="s">
        <v>473</v>
      </c>
      <c r="C6" s="325">
        <v>38.152790000000003</v>
      </c>
      <c r="D6" s="325">
        <v>34.709410000000013</v>
      </c>
      <c r="E6" s="325"/>
      <c r="F6" s="325">
        <v>33.016280000000002</v>
      </c>
      <c r="G6" s="325">
        <v>40.000000366210934</v>
      </c>
      <c r="H6" s="325">
        <v>-6.9837203662109317</v>
      </c>
      <c r="I6" s="326">
        <v>0.82540699244317339</v>
      </c>
      <c r="J6" s="327" t="s">
        <v>1</v>
      </c>
    </row>
    <row r="7" spans="1:10" ht="14.4" customHeight="1" x14ac:dyDescent="0.3">
      <c r="A7" s="323" t="s">
        <v>470</v>
      </c>
      <c r="B7" s="324" t="s">
        <v>474</v>
      </c>
      <c r="C7" s="325">
        <v>0</v>
      </c>
      <c r="D7" s="325">
        <v>0</v>
      </c>
      <c r="E7" s="325"/>
      <c r="F7" s="325">
        <v>0</v>
      </c>
      <c r="G7" s="325">
        <v>0</v>
      </c>
      <c r="H7" s="325">
        <v>0</v>
      </c>
      <c r="I7" s="326" t="s">
        <v>472</v>
      </c>
      <c r="J7" s="327" t="s">
        <v>1</v>
      </c>
    </row>
    <row r="8" spans="1:10" ht="14.4" customHeight="1" x14ac:dyDescent="0.3">
      <c r="A8" s="323" t="s">
        <v>470</v>
      </c>
      <c r="B8" s="324" t="s">
        <v>475</v>
      </c>
      <c r="C8" s="325">
        <v>38.152790000000003</v>
      </c>
      <c r="D8" s="325">
        <v>34.709410000000013</v>
      </c>
      <c r="E8" s="325"/>
      <c r="F8" s="325">
        <v>33.016280000000002</v>
      </c>
      <c r="G8" s="325">
        <v>40.000000366210934</v>
      </c>
      <c r="H8" s="325">
        <v>-6.9837203662109317</v>
      </c>
      <c r="I8" s="326">
        <v>0.82540699244317339</v>
      </c>
      <c r="J8" s="327" t="s">
        <v>476</v>
      </c>
    </row>
    <row r="10" spans="1:10" ht="14.4" customHeight="1" x14ac:dyDescent="0.3">
      <c r="A10" s="323" t="s">
        <v>470</v>
      </c>
      <c r="B10" s="324" t="s">
        <v>471</v>
      </c>
      <c r="C10" s="325" t="s">
        <v>472</v>
      </c>
      <c r="D10" s="325" t="s">
        <v>472</v>
      </c>
      <c r="E10" s="325"/>
      <c r="F10" s="325" t="s">
        <v>472</v>
      </c>
      <c r="G10" s="325" t="s">
        <v>472</v>
      </c>
      <c r="H10" s="325" t="s">
        <v>472</v>
      </c>
      <c r="I10" s="326" t="s">
        <v>472</v>
      </c>
      <c r="J10" s="327" t="s">
        <v>49</v>
      </c>
    </row>
    <row r="11" spans="1:10" ht="14.4" customHeight="1" x14ac:dyDescent="0.3">
      <c r="A11" s="323" t="s">
        <v>477</v>
      </c>
      <c r="B11" s="324" t="s">
        <v>478</v>
      </c>
      <c r="C11" s="325" t="s">
        <v>472</v>
      </c>
      <c r="D11" s="325" t="s">
        <v>472</v>
      </c>
      <c r="E11" s="325"/>
      <c r="F11" s="325" t="s">
        <v>472</v>
      </c>
      <c r="G11" s="325" t="s">
        <v>472</v>
      </c>
      <c r="H11" s="325" t="s">
        <v>472</v>
      </c>
      <c r="I11" s="326" t="s">
        <v>472</v>
      </c>
      <c r="J11" s="327" t="s">
        <v>0</v>
      </c>
    </row>
    <row r="12" spans="1:10" ht="14.4" customHeight="1" x14ac:dyDescent="0.3">
      <c r="A12" s="323" t="s">
        <v>477</v>
      </c>
      <c r="B12" s="324" t="s">
        <v>473</v>
      </c>
      <c r="C12" s="325">
        <v>0.10890000000000001</v>
      </c>
      <c r="D12" s="325">
        <v>0</v>
      </c>
      <c r="E12" s="325"/>
      <c r="F12" s="325">
        <v>0.27893000000000001</v>
      </c>
      <c r="G12" s="325">
        <v>0</v>
      </c>
      <c r="H12" s="325">
        <v>0.27893000000000001</v>
      </c>
      <c r="I12" s="326" t="s">
        <v>472</v>
      </c>
      <c r="J12" s="327" t="s">
        <v>1</v>
      </c>
    </row>
    <row r="13" spans="1:10" ht="14.4" customHeight="1" x14ac:dyDescent="0.3">
      <c r="A13" s="323" t="s">
        <v>477</v>
      </c>
      <c r="B13" s="324" t="s">
        <v>479</v>
      </c>
      <c r="C13" s="325">
        <v>0.10890000000000001</v>
      </c>
      <c r="D13" s="325">
        <v>0</v>
      </c>
      <c r="E13" s="325"/>
      <c r="F13" s="325">
        <v>0.27893000000000001</v>
      </c>
      <c r="G13" s="325">
        <v>0</v>
      </c>
      <c r="H13" s="325">
        <v>0.27893000000000001</v>
      </c>
      <c r="I13" s="326" t="s">
        <v>472</v>
      </c>
      <c r="J13" s="327" t="s">
        <v>480</v>
      </c>
    </row>
    <row r="14" spans="1:10" ht="14.4" customHeight="1" x14ac:dyDescent="0.3">
      <c r="A14" s="323" t="s">
        <v>472</v>
      </c>
      <c r="B14" s="324" t="s">
        <v>472</v>
      </c>
      <c r="C14" s="325" t="s">
        <v>472</v>
      </c>
      <c r="D14" s="325" t="s">
        <v>472</v>
      </c>
      <c r="E14" s="325"/>
      <c r="F14" s="325" t="s">
        <v>472</v>
      </c>
      <c r="G14" s="325" t="s">
        <v>472</v>
      </c>
      <c r="H14" s="325" t="s">
        <v>472</v>
      </c>
      <c r="I14" s="326" t="s">
        <v>472</v>
      </c>
      <c r="J14" s="327" t="s">
        <v>481</v>
      </c>
    </row>
    <row r="15" spans="1:10" ht="14.4" customHeight="1" x14ac:dyDescent="0.3">
      <c r="A15" s="323" t="s">
        <v>482</v>
      </c>
      <c r="B15" s="324" t="s">
        <v>483</v>
      </c>
      <c r="C15" s="325" t="s">
        <v>472</v>
      </c>
      <c r="D15" s="325" t="s">
        <v>472</v>
      </c>
      <c r="E15" s="325"/>
      <c r="F15" s="325" t="s">
        <v>472</v>
      </c>
      <c r="G15" s="325" t="s">
        <v>472</v>
      </c>
      <c r="H15" s="325" t="s">
        <v>472</v>
      </c>
      <c r="I15" s="326" t="s">
        <v>472</v>
      </c>
      <c r="J15" s="327" t="s">
        <v>0</v>
      </c>
    </row>
    <row r="16" spans="1:10" ht="14.4" customHeight="1" x14ac:dyDescent="0.3">
      <c r="A16" s="323" t="s">
        <v>482</v>
      </c>
      <c r="B16" s="324" t="s">
        <v>473</v>
      </c>
      <c r="C16" s="325">
        <v>-0.20885000000000001</v>
      </c>
      <c r="D16" s="325">
        <v>0</v>
      </c>
      <c r="E16" s="325"/>
      <c r="F16" s="325">
        <v>7.3010000000000005E-2</v>
      </c>
      <c r="G16" s="325">
        <v>0</v>
      </c>
      <c r="H16" s="325">
        <v>7.3010000000000005E-2</v>
      </c>
      <c r="I16" s="326" t="s">
        <v>472</v>
      </c>
      <c r="J16" s="327" t="s">
        <v>1</v>
      </c>
    </row>
    <row r="17" spans="1:10" ht="14.4" customHeight="1" x14ac:dyDescent="0.3">
      <c r="A17" s="323" t="s">
        <v>482</v>
      </c>
      <c r="B17" s="324" t="s">
        <v>474</v>
      </c>
      <c r="C17" s="325">
        <v>0</v>
      </c>
      <c r="D17" s="325">
        <v>0</v>
      </c>
      <c r="E17" s="325"/>
      <c r="F17" s="325">
        <v>0</v>
      </c>
      <c r="G17" s="325">
        <v>0</v>
      </c>
      <c r="H17" s="325">
        <v>0</v>
      </c>
      <c r="I17" s="326" t="s">
        <v>472</v>
      </c>
      <c r="J17" s="327" t="s">
        <v>1</v>
      </c>
    </row>
    <row r="18" spans="1:10" ht="14.4" customHeight="1" x14ac:dyDescent="0.3">
      <c r="A18" s="323" t="s">
        <v>482</v>
      </c>
      <c r="B18" s="324" t="s">
        <v>484</v>
      </c>
      <c r="C18" s="325">
        <v>-0.20885000000000001</v>
      </c>
      <c r="D18" s="325">
        <v>0</v>
      </c>
      <c r="E18" s="325"/>
      <c r="F18" s="325">
        <v>7.3010000000000005E-2</v>
      </c>
      <c r="G18" s="325">
        <v>0</v>
      </c>
      <c r="H18" s="325">
        <v>7.3010000000000005E-2</v>
      </c>
      <c r="I18" s="326" t="s">
        <v>472</v>
      </c>
      <c r="J18" s="327" t="s">
        <v>480</v>
      </c>
    </row>
    <row r="19" spans="1:10" ht="14.4" customHeight="1" x14ac:dyDescent="0.3">
      <c r="A19" s="323" t="s">
        <v>472</v>
      </c>
      <c r="B19" s="324" t="s">
        <v>472</v>
      </c>
      <c r="C19" s="325" t="s">
        <v>472</v>
      </c>
      <c r="D19" s="325" t="s">
        <v>472</v>
      </c>
      <c r="E19" s="325"/>
      <c r="F19" s="325" t="s">
        <v>472</v>
      </c>
      <c r="G19" s="325" t="s">
        <v>472</v>
      </c>
      <c r="H19" s="325" t="s">
        <v>472</v>
      </c>
      <c r="I19" s="326" t="s">
        <v>472</v>
      </c>
      <c r="J19" s="327" t="s">
        <v>481</v>
      </c>
    </row>
    <row r="20" spans="1:10" ht="14.4" customHeight="1" x14ac:dyDescent="0.3">
      <c r="A20" s="323" t="s">
        <v>485</v>
      </c>
      <c r="B20" s="324" t="s">
        <v>486</v>
      </c>
      <c r="C20" s="325" t="s">
        <v>472</v>
      </c>
      <c r="D20" s="325" t="s">
        <v>472</v>
      </c>
      <c r="E20" s="325"/>
      <c r="F20" s="325" t="s">
        <v>472</v>
      </c>
      <c r="G20" s="325" t="s">
        <v>472</v>
      </c>
      <c r="H20" s="325" t="s">
        <v>472</v>
      </c>
      <c r="I20" s="326" t="s">
        <v>472</v>
      </c>
      <c r="J20" s="327" t="s">
        <v>0</v>
      </c>
    </row>
    <row r="21" spans="1:10" ht="14.4" customHeight="1" x14ac:dyDescent="0.3">
      <c r="A21" s="323" t="s">
        <v>485</v>
      </c>
      <c r="B21" s="324" t="s">
        <v>473</v>
      </c>
      <c r="C21" s="325">
        <v>0</v>
      </c>
      <c r="D21" s="325">
        <v>0</v>
      </c>
      <c r="E21" s="325"/>
      <c r="F21" s="325">
        <v>0</v>
      </c>
      <c r="G21" s="325">
        <v>0</v>
      </c>
      <c r="H21" s="325">
        <v>0</v>
      </c>
      <c r="I21" s="326" t="s">
        <v>472</v>
      </c>
      <c r="J21" s="327" t="s">
        <v>1</v>
      </c>
    </row>
    <row r="22" spans="1:10" ht="14.4" customHeight="1" x14ac:dyDescent="0.3">
      <c r="A22" s="323" t="s">
        <v>485</v>
      </c>
      <c r="B22" s="324" t="s">
        <v>487</v>
      </c>
      <c r="C22" s="325">
        <v>0</v>
      </c>
      <c r="D22" s="325">
        <v>0</v>
      </c>
      <c r="E22" s="325"/>
      <c r="F22" s="325">
        <v>0</v>
      </c>
      <c r="G22" s="325">
        <v>0</v>
      </c>
      <c r="H22" s="325">
        <v>0</v>
      </c>
      <c r="I22" s="326" t="s">
        <v>472</v>
      </c>
      <c r="J22" s="327" t="s">
        <v>480</v>
      </c>
    </row>
    <row r="23" spans="1:10" ht="14.4" customHeight="1" x14ac:dyDescent="0.3">
      <c r="A23" s="323" t="s">
        <v>472</v>
      </c>
      <c r="B23" s="324" t="s">
        <v>472</v>
      </c>
      <c r="C23" s="325" t="s">
        <v>472</v>
      </c>
      <c r="D23" s="325" t="s">
        <v>472</v>
      </c>
      <c r="E23" s="325"/>
      <c r="F23" s="325" t="s">
        <v>472</v>
      </c>
      <c r="G23" s="325" t="s">
        <v>472</v>
      </c>
      <c r="H23" s="325" t="s">
        <v>472</v>
      </c>
      <c r="I23" s="326" t="s">
        <v>472</v>
      </c>
      <c r="J23" s="327" t="s">
        <v>481</v>
      </c>
    </row>
    <row r="24" spans="1:10" ht="14.4" customHeight="1" x14ac:dyDescent="0.3">
      <c r="A24" s="323" t="s">
        <v>488</v>
      </c>
      <c r="B24" s="324" t="s">
        <v>489</v>
      </c>
      <c r="C24" s="325" t="s">
        <v>472</v>
      </c>
      <c r="D24" s="325" t="s">
        <v>472</v>
      </c>
      <c r="E24" s="325"/>
      <c r="F24" s="325" t="s">
        <v>472</v>
      </c>
      <c r="G24" s="325" t="s">
        <v>472</v>
      </c>
      <c r="H24" s="325" t="s">
        <v>472</v>
      </c>
      <c r="I24" s="326" t="s">
        <v>472</v>
      </c>
      <c r="J24" s="327" t="s">
        <v>0</v>
      </c>
    </row>
    <row r="25" spans="1:10" ht="14.4" customHeight="1" x14ac:dyDescent="0.3">
      <c r="A25" s="323" t="s">
        <v>488</v>
      </c>
      <c r="B25" s="324" t="s">
        <v>473</v>
      </c>
      <c r="C25" s="325">
        <v>0</v>
      </c>
      <c r="D25" s="325">
        <v>0</v>
      </c>
      <c r="E25" s="325"/>
      <c r="F25" s="325">
        <v>0</v>
      </c>
      <c r="G25" s="325">
        <v>0</v>
      </c>
      <c r="H25" s="325">
        <v>0</v>
      </c>
      <c r="I25" s="326" t="s">
        <v>472</v>
      </c>
      <c r="J25" s="327" t="s">
        <v>1</v>
      </c>
    </row>
    <row r="26" spans="1:10" ht="14.4" customHeight="1" x14ac:dyDescent="0.3">
      <c r="A26" s="323" t="s">
        <v>488</v>
      </c>
      <c r="B26" s="324" t="s">
        <v>490</v>
      </c>
      <c r="C26" s="325">
        <v>0</v>
      </c>
      <c r="D26" s="325">
        <v>0</v>
      </c>
      <c r="E26" s="325"/>
      <c r="F26" s="325">
        <v>0</v>
      </c>
      <c r="G26" s="325">
        <v>0</v>
      </c>
      <c r="H26" s="325">
        <v>0</v>
      </c>
      <c r="I26" s="326" t="s">
        <v>472</v>
      </c>
      <c r="J26" s="327" t="s">
        <v>480</v>
      </c>
    </row>
    <row r="27" spans="1:10" ht="14.4" customHeight="1" x14ac:dyDescent="0.3">
      <c r="A27" s="323" t="s">
        <v>472</v>
      </c>
      <c r="B27" s="324" t="s">
        <v>472</v>
      </c>
      <c r="C27" s="325" t="s">
        <v>472</v>
      </c>
      <c r="D27" s="325" t="s">
        <v>472</v>
      </c>
      <c r="E27" s="325"/>
      <c r="F27" s="325" t="s">
        <v>472</v>
      </c>
      <c r="G27" s="325" t="s">
        <v>472</v>
      </c>
      <c r="H27" s="325" t="s">
        <v>472</v>
      </c>
      <c r="I27" s="326" t="s">
        <v>472</v>
      </c>
      <c r="J27" s="327" t="s">
        <v>481</v>
      </c>
    </row>
    <row r="28" spans="1:10" ht="14.4" customHeight="1" x14ac:dyDescent="0.3">
      <c r="A28" s="323" t="s">
        <v>491</v>
      </c>
      <c r="B28" s="324" t="s">
        <v>486</v>
      </c>
      <c r="C28" s="325" t="s">
        <v>472</v>
      </c>
      <c r="D28" s="325" t="s">
        <v>472</v>
      </c>
      <c r="E28" s="325"/>
      <c r="F28" s="325" t="s">
        <v>472</v>
      </c>
      <c r="G28" s="325" t="s">
        <v>472</v>
      </c>
      <c r="H28" s="325" t="s">
        <v>472</v>
      </c>
      <c r="I28" s="326" t="s">
        <v>472</v>
      </c>
      <c r="J28" s="327" t="s">
        <v>0</v>
      </c>
    </row>
    <row r="29" spans="1:10" ht="14.4" customHeight="1" x14ac:dyDescent="0.3">
      <c r="A29" s="323" t="s">
        <v>491</v>
      </c>
      <c r="B29" s="324" t="s">
        <v>473</v>
      </c>
      <c r="C29" s="325">
        <v>34.59346</v>
      </c>
      <c r="D29" s="325">
        <v>30.246110000000009</v>
      </c>
      <c r="E29" s="325"/>
      <c r="F29" s="325">
        <v>27.804750000000002</v>
      </c>
      <c r="G29" s="325">
        <v>33</v>
      </c>
      <c r="H29" s="325">
        <v>-5.1952499999999979</v>
      </c>
      <c r="I29" s="326">
        <v>0.84256818181818183</v>
      </c>
      <c r="J29" s="327" t="s">
        <v>1</v>
      </c>
    </row>
    <row r="30" spans="1:10" ht="14.4" customHeight="1" x14ac:dyDescent="0.3">
      <c r="A30" s="323" t="s">
        <v>491</v>
      </c>
      <c r="B30" s="324" t="s">
        <v>487</v>
      </c>
      <c r="C30" s="325">
        <v>34.59346</v>
      </c>
      <c r="D30" s="325">
        <v>30.246110000000009</v>
      </c>
      <c r="E30" s="325"/>
      <c r="F30" s="325">
        <v>27.804750000000002</v>
      </c>
      <c r="G30" s="325">
        <v>33</v>
      </c>
      <c r="H30" s="325">
        <v>-5.1952499999999979</v>
      </c>
      <c r="I30" s="326">
        <v>0.84256818181818183</v>
      </c>
      <c r="J30" s="327" t="s">
        <v>480</v>
      </c>
    </row>
    <row r="31" spans="1:10" ht="14.4" customHeight="1" x14ac:dyDescent="0.3">
      <c r="A31" s="323" t="s">
        <v>472</v>
      </c>
      <c r="B31" s="324" t="s">
        <v>472</v>
      </c>
      <c r="C31" s="325" t="s">
        <v>472</v>
      </c>
      <c r="D31" s="325" t="s">
        <v>472</v>
      </c>
      <c r="E31" s="325"/>
      <c r="F31" s="325" t="s">
        <v>472</v>
      </c>
      <c r="G31" s="325" t="s">
        <v>472</v>
      </c>
      <c r="H31" s="325" t="s">
        <v>472</v>
      </c>
      <c r="I31" s="326" t="s">
        <v>472</v>
      </c>
      <c r="J31" s="327" t="s">
        <v>481</v>
      </c>
    </row>
    <row r="32" spans="1:10" ht="14.4" customHeight="1" x14ac:dyDescent="0.3">
      <c r="A32" s="323" t="s">
        <v>492</v>
      </c>
      <c r="B32" s="324" t="s">
        <v>493</v>
      </c>
      <c r="C32" s="325" t="s">
        <v>472</v>
      </c>
      <c r="D32" s="325" t="s">
        <v>472</v>
      </c>
      <c r="E32" s="325"/>
      <c r="F32" s="325" t="s">
        <v>472</v>
      </c>
      <c r="G32" s="325" t="s">
        <v>472</v>
      </c>
      <c r="H32" s="325" t="s">
        <v>472</v>
      </c>
      <c r="I32" s="326" t="s">
        <v>472</v>
      </c>
      <c r="J32" s="327" t="s">
        <v>0</v>
      </c>
    </row>
    <row r="33" spans="1:10" ht="14.4" customHeight="1" x14ac:dyDescent="0.3">
      <c r="A33" s="323" t="s">
        <v>492</v>
      </c>
      <c r="B33" s="324" t="s">
        <v>473</v>
      </c>
      <c r="C33" s="325">
        <v>1.43106</v>
      </c>
      <c r="D33" s="325">
        <v>1.2311200000000002</v>
      </c>
      <c r="E33" s="325"/>
      <c r="F33" s="325">
        <v>1.1622300000000001</v>
      </c>
      <c r="G33" s="325">
        <v>1</v>
      </c>
      <c r="H33" s="325">
        <v>0.1622300000000001</v>
      </c>
      <c r="I33" s="326">
        <v>1.1622300000000001</v>
      </c>
      <c r="J33" s="327" t="s">
        <v>1</v>
      </c>
    </row>
    <row r="34" spans="1:10" ht="14.4" customHeight="1" x14ac:dyDescent="0.3">
      <c r="A34" s="323" t="s">
        <v>492</v>
      </c>
      <c r="B34" s="324" t="s">
        <v>494</v>
      </c>
      <c r="C34" s="325">
        <v>1.43106</v>
      </c>
      <c r="D34" s="325">
        <v>1.2311200000000002</v>
      </c>
      <c r="E34" s="325"/>
      <c r="F34" s="325">
        <v>1.1622300000000001</v>
      </c>
      <c r="G34" s="325">
        <v>1</v>
      </c>
      <c r="H34" s="325">
        <v>0.1622300000000001</v>
      </c>
      <c r="I34" s="326">
        <v>1.1622300000000001</v>
      </c>
      <c r="J34" s="327" t="s">
        <v>480</v>
      </c>
    </row>
    <row r="35" spans="1:10" ht="14.4" customHeight="1" x14ac:dyDescent="0.3">
      <c r="A35" s="323" t="s">
        <v>472</v>
      </c>
      <c r="B35" s="324" t="s">
        <v>472</v>
      </c>
      <c r="C35" s="325" t="s">
        <v>472</v>
      </c>
      <c r="D35" s="325" t="s">
        <v>472</v>
      </c>
      <c r="E35" s="325"/>
      <c r="F35" s="325" t="s">
        <v>472</v>
      </c>
      <c r="G35" s="325" t="s">
        <v>472</v>
      </c>
      <c r="H35" s="325" t="s">
        <v>472</v>
      </c>
      <c r="I35" s="326" t="s">
        <v>472</v>
      </c>
      <c r="J35" s="327" t="s">
        <v>481</v>
      </c>
    </row>
    <row r="36" spans="1:10" ht="14.4" customHeight="1" x14ac:dyDescent="0.3">
      <c r="A36" s="323" t="s">
        <v>495</v>
      </c>
      <c r="B36" s="324" t="s">
        <v>496</v>
      </c>
      <c r="C36" s="325" t="s">
        <v>472</v>
      </c>
      <c r="D36" s="325" t="s">
        <v>472</v>
      </c>
      <c r="E36" s="325"/>
      <c r="F36" s="325" t="s">
        <v>472</v>
      </c>
      <c r="G36" s="325" t="s">
        <v>472</v>
      </c>
      <c r="H36" s="325" t="s">
        <v>472</v>
      </c>
      <c r="I36" s="326" t="s">
        <v>472</v>
      </c>
      <c r="J36" s="327" t="s">
        <v>0</v>
      </c>
    </row>
    <row r="37" spans="1:10" ht="14.4" customHeight="1" x14ac:dyDescent="0.3">
      <c r="A37" s="323" t="s">
        <v>495</v>
      </c>
      <c r="B37" s="324" t="s">
        <v>473</v>
      </c>
      <c r="C37" s="325">
        <v>2.2282199999999999</v>
      </c>
      <c r="D37" s="325">
        <v>3.2321800000000001</v>
      </c>
      <c r="E37" s="325"/>
      <c r="F37" s="325">
        <v>3.6973599999999993</v>
      </c>
      <c r="G37" s="325">
        <v>6</v>
      </c>
      <c r="H37" s="325">
        <v>-2.3026400000000007</v>
      </c>
      <c r="I37" s="326">
        <v>0.61622666666666659</v>
      </c>
      <c r="J37" s="327" t="s">
        <v>1</v>
      </c>
    </row>
    <row r="38" spans="1:10" ht="14.4" customHeight="1" x14ac:dyDescent="0.3">
      <c r="A38" s="323" t="s">
        <v>495</v>
      </c>
      <c r="B38" s="324" t="s">
        <v>497</v>
      </c>
      <c r="C38" s="325">
        <v>2.2282199999999999</v>
      </c>
      <c r="D38" s="325">
        <v>3.2321800000000001</v>
      </c>
      <c r="E38" s="325"/>
      <c r="F38" s="325">
        <v>3.6973599999999993</v>
      </c>
      <c r="G38" s="325">
        <v>6</v>
      </c>
      <c r="H38" s="325">
        <v>-2.3026400000000007</v>
      </c>
      <c r="I38" s="326">
        <v>0.61622666666666659</v>
      </c>
      <c r="J38" s="327" t="s">
        <v>480</v>
      </c>
    </row>
    <row r="39" spans="1:10" ht="14.4" customHeight="1" x14ac:dyDescent="0.3">
      <c r="A39" s="323" t="s">
        <v>472</v>
      </c>
      <c r="B39" s="324" t="s">
        <v>472</v>
      </c>
      <c r="C39" s="325" t="s">
        <v>472</v>
      </c>
      <c r="D39" s="325" t="s">
        <v>472</v>
      </c>
      <c r="E39" s="325"/>
      <c r="F39" s="325" t="s">
        <v>472</v>
      </c>
      <c r="G39" s="325" t="s">
        <v>472</v>
      </c>
      <c r="H39" s="325" t="s">
        <v>472</v>
      </c>
      <c r="I39" s="326" t="s">
        <v>472</v>
      </c>
      <c r="J39" s="327" t="s">
        <v>481</v>
      </c>
    </row>
    <row r="40" spans="1:10" ht="14.4" customHeight="1" x14ac:dyDescent="0.3">
      <c r="A40" s="323" t="s">
        <v>470</v>
      </c>
      <c r="B40" s="324" t="s">
        <v>475</v>
      </c>
      <c r="C40" s="325">
        <v>38.152790000000003</v>
      </c>
      <c r="D40" s="325">
        <v>34.709410000000013</v>
      </c>
      <c r="E40" s="325"/>
      <c r="F40" s="325">
        <v>33.016280000000002</v>
      </c>
      <c r="G40" s="325">
        <v>40</v>
      </c>
      <c r="H40" s="325">
        <v>-6.9837199999999982</v>
      </c>
      <c r="I40" s="326">
        <v>0.825407</v>
      </c>
      <c r="J40" s="327" t="s">
        <v>476</v>
      </c>
    </row>
  </sheetData>
  <mergeCells count="3">
    <mergeCell ref="F3:I3"/>
    <mergeCell ref="C4:D4"/>
    <mergeCell ref="A1:I1"/>
  </mergeCells>
  <conditionalFormatting sqref="F9 F41:F65537">
    <cfRule type="cellIs" dxfId="41" priority="18" stopIfTrue="1" operator="greaterThan">
      <formula>1</formula>
    </cfRule>
  </conditionalFormatting>
  <conditionalFormatting sqref="H5:H8">
    <cfRule type="expression" dxfId="40" priority="14">
      <formula>$H5&gt;0</formula>
    </cfRule>
  </conditionalFormatting>
  <conditionalFormatting sqref="I5:I8">
    <cfRule type="expression" dxfId="39" priority="15">
      <formula>$I5&gt;1</formula>
    </cfRule>
  </conditionalFormatting>
  <conditionalFormatting sqref="B5:B8">
    <cfRule type="expression" dxfId="38" priority="11">
      <formula>OR($J5="NS",$J5="SumaNS",$J5="Účet")</formula>
    </cfRule>
  </conditionalFormatting>
  <conditionalFormatting sqref="B5:D8 F5:I8">
    <cfRule type="expression" dxfId="37" priority="17">
      <formula>AND($J5&lt;&gt;"",$J5&lt;&gt;"mezeraKL")</formula>
    </cfRule>
  </conditionalFormatting>
  <conditionalFormatting sqref="B5:D8 F5:I8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5" priority="13">
      <formula>OR($J5="SumaNS",$J5="NS")</formula>
    </cfRule>
  </conditionalFormatting>
  <conditionalFormatting sqref="A5:A8">
    <cfRule type="expression" dxfId="34" priority="9">
      <formula>AND($J5&lt;&gt;"mezeraKL",$J5&lt;&gt;"")</formula>
    </cfRule>
  </conditionalFormatting>
  <conditionalFormatting sqref="A5:A8">
    <cfRule type="expression" dxfId="33" priority="10">
      <formula>AND($J5&lt;&gt;"",$J5&lt;&gt;"mezeraKL")</formula>
    </cfRule>
  </conditionalFormatting>
  <conditionalFormatting sqref="H10:H40">
    <cfRule type="expression" dxfId="32" priority="5">
      <formula>$H10&gt;0</formula>
    </cfRule>
  </conditionalFormatting>
  <conditionalFormatting sqref="A10:A40">
    <cfRule type="expression" dxfId="31" priority="2">
      <formula>AND($J10&lt;&gt;"mezeraKL",$J10&lt;&gt;"")</formula>
    </cfRule>
  </conditionalFormatting>
  <conditionalFormatting sqref="I10:I40">
    <cfRule type="expression" dxfId="30" priority="6">
      <formula>$I10&gt;1</formula>
    </cfRule>
  </conditionalFormatting>
  <conditionalFormatting sqref="B10:B40">
    <cfRule type="expression" dxfId="29" priority="1">
      <formula>OR($J10="NS",$J10="SumaNS",$J10="Účet")</formula>
    </cfRule>
  </conditionalFormatting>
  <conditionalFormatting sqref="A10:D40 F10:I40">
    <cfRule type="expression" dxfId="28" priority="8">
      <formula>AND($J10&lt;&gt;"",$J10&lt;&gt;"mezeraKL")</formula>
    </cfRule>
  </conditionalFormatting>
  <conditionalFormatting sqref="B10:D40 F10:I40">
    <cfRule type="expression" dxfId="2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40 F10:I40">
    <cfRule type="expression" dxfId="2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6" t="s">
        <v>73</v>
      </c>
      <c r="B1" s="287"/>
      <c r="C1" s="287"/>
      <c r="D1" s="287"/>
      <c r="E1" s="287"/>
      <c r="F1" s="287"/>
      <c r="G1" s="257"/>
      <c r="H1" s="288"/>
      <c r="I1" s="288"/>
    </row>
    <row r="2" spans="1:10" ht="14.4" customHeight="1" thickBot="1" x14ac:dyDescent="0.35">
      <c r="A2" s="172" t="s">
        <v>161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231"/>
      <c r="C3" s="216">
        <v>2015</v>
      </c>
      <c r="D3" s="217">
        <v>2016</v>
      </c>
      <c r="E3" s="7"/>
      <c r="F3" s="265">
        <v>2017</v>
      </c>
      <c r="G3" s="283"/>
      <c r="H3" s="283"/>
      <c r="I3" s="266"/>
    </row>
    <row r="4" spans="1:10" ht="14.4" customHeight="1" thickBot="1" x14ac:dyDescent="0.35">
      <c r="A4" s="221" t="s">
        <v>0</v>
      </c>
      <c r="B4" s="222" t="s">
        <v>128</v>
      </c>
      <c r="C4" s="284" t="s">
        <v>51</v>
      </c>
      <c r="D4" s="285"/>
      <c r="E4" s="223"/>
      <c r="F4" s="218" t="s">
        <v>51</v>
      </c>
      <c r="G4" s="219" t="s">
        <v>52</v>
      </c>
      <c r="H4" s="219" t="s">
        <v>48</v>
      </c>
      <c r="I4" s="220" t="s">
        <v>53</v>
      </c>
    </row>
    <row r="5" spans="1:10" ht="14.4" customHeight="1" x14ac:dyDescent="0.3">
      <c r="A5" s="323" t="s">
        <v>470</v>
      </c>
      <c r="B5" s="324" t="s">
        <v>471</v>
      </c>
      <c r="C5" s="325" t="s">
        <v>472</v>
      </c>
      <c r="D5" s="325" t="s">
        <v>472</v>
      </c>
      <c r="E5" s="325"/>
      <c r="F5" s="325" t="s">
        <v>472</v>
      </c>
      <c r="G5" s="325" t="s">
        <v>472</v>
      </c>
      <c r="H5" s="325" t="s">
        <v>472</v>
      </c>
      <c r="I5" s="326" t="s">
        <v>472</v>
      </c>
      <c r="J5" s="327" t="s">
        <v>49</v>
      </c>
    </row>
    <row r="6" spans="1:10" ht="14.4" customHeight="1" x14ac:dyDescent="0.3">
      <c r="A6" s="323" t="s">
        <v>470</v>
      </c>
      <c r="B6" s="324" t="s">
        <v>498</v>
      </c>
      <c r="C6" s="325">
        <v>5.2144400000000006</v>
      </c>
      <c r="D6" s="325">
        <v>7.9485299999999999</v>
      </c>
      <c r="E6" s="325"/>
      <c r="F6" s="325">
        <v>15.472829999999998</v>
      </c>
      <c r="G6" s="325">
        <v>15</v>
      </c>
      <c r="H6" s="325">
        <v>0.47282999999999831</v>
      </c>
      <c r="I6" s="326">
        <v>1.0315219999999998</v>
      </c>
      <c r="J6" s="327" t="s">
        <v>1</v>
      </c>
    </row>
    <row r="7" spans="1:10" ht="14.4" customHeight="1" x14ac:dyDescent="0.3">
      <c r="A7" s="323" t="s">
        <v>470</v>
      </c>
      <c r="B7" s="324" t="s">
        <v>499</v>
      </c>
      <c r="C7" s="325">
        <v>3.7218499999999999</v>
      </c>
      <c r="D7" s="325">
        <v>2.4138900000000003</v>
      </c>
      <c r="E7" s="325"/>
      <c r="F7" s="325">
        <v>0.53603000000000001</v>
      </c>
      <c r="G7" s="325">
        <v>4.9999999389648435</v>
      </c>
      <c r="H7" s="325">
        <v>-4.4639699389648433</v>
      </c>
      <c r="I7" s="326">
        <v>0.10720600130866702</v>
      </c>
      <c r="J7" s="327" t="s">
        <v>1</v>
      </c>
    </row>
    <row r="8" spans="1:10" ht="14.4" customHeight="1" x14ac:dyDescent="0.3">
      <c r="A8" s="323" t="s">
        <v>470</v>
      </c>
      <c r="B8" s="324" t="s">
        <v>500</v>
      </c>
      <c r="C8" s="325">
        <v>11.914290000000001</v>
      </c>
      <c r="D8" s="325">
        <v>7.8234599999999999</v>
      </c>
      <c r="E8" s="325"/>
      <c r="F8" s="325">
        <v>13.060140000000001</v>
      </c>
      <c r="G8" s="325">
        <v>10.000000907897951</v>
      </c>
      <c r="H8" s="325">
        <v>3.0601390921020499</v>
      </c>
      <c r="I8" s="326">
        <v>1.3060138814272675</v>
      </c>
      <c r="J8" s="327" t="s">
        <v>1</v>
      </c>
    </row>
    <row r="9" spans="1:10" ht="14.4" customHeight="1" x14ac:dyDescent="0.3">
      <c r="A9" s="323" t="s">
        <v>470</v>
      </c>
      <c r="B9" s="324" t="s">
        <v>501</v>
      </c>
      <c r="C9" s="325">
        <v>590.31178999999975</v>
      </c>
      <c r="D9" s="325">
        <v>634.33258000000001</v>
      </c>
      <c r="E9" s="325"/>
      <c r="F9" s="325">
        <v>396.91786000000008</v>
      </c>
      <c r="G9" s="325">
        <v>754.24996862792966</v>
      </c>
      <c r="H9" s="325">
        <v>-357.33210862792959</v>
      </c>
      <c r="I9" s="326">
        <v>0.52624179848762986</v>
      </c>
      <c r="J9" s="327" t="s">
        <v>1</v>
      </c>
    </row>
    <row r="10" spans="1:10" ht="14.4" customHeight="1" x14ac:dyDescent="0.3">
      <c r="A10" s="323" t="s">
        <v>470</v>
      </c>
      <c r="B10" s="324" t="s">
        <v>502</v>
      </c>
      <c r="C10" s="325">
        <v>587.33204000000001</v>
      </c>
      <c r="D10" s="325">
        <v>538.05632000000003</v>
      </c>
      <c r="E10" s="325"/>
      <c r="F10" s="325">
        <v>313.47516000000002</v>
      </c>
      <c r="G10" s="325">
        <v>640</v>
      </c>
      <c r="H10" s="325">
        <v>-326.52483999999998</v>
      </c>
      <c r="I10" s="326">
        <v>0.48980493750000004</v>
      </c>
      <c r="J10" s="327" t="s">
        <v>1</v>
      </c>
    </row>
    <row r="11" spans="1:10" ht="14.4" customHeight="1" x14ac:dyDescent="0.3">
      <c r="A11" s="323" t="s">
        <v>470</v>
      </c>
      <c r="B11" s="324" t="s">
        <v>503</v>
      </c>
      <c r="C11" s="325">
        <v>23.966249999999999</v>
      </c>
      <c r="D11" s="325">
        <v>21.533750000000001</v>
      </c>
      <c r="E11" s="325"/>
      <c r="F11" s="325">
        <v>30.168000000000003</v>
      </c>
      <c r="G11" s="325">
        <v>24.999998687744142</v>
      </c>
      <c r="H11" s="325">
        <v>5.1680013122558606</v>
      </c>
      <c r="I11" s="326">
        <v>1.2067200633410189</v>
      </c>
      <c r="J11" s="327" t="s">
        <v>1</v>
      </c>
    </row>
    <row r="12" spans="1:10" ht="14.4" customHeight="1" x14ac:dyDescent="0.3">
      <c r="A12" s="323" t="s">
        <v>470</v>
      </c>
      <c r="B12" s="324" t="s">
        <v>504</v>
      </c>
      <c r="C12" s="325">
        <v>101.60917999999999</v>
      </c>
      <c r="D12" s="325">
        <v>117.90489000000002</v>
      </c>
      <c r="E12" s="325"/>
      <c r="F12" s="325">
        <v>128.46876999999998</v>
      </c>
      <c r="G12" s="325">
        <v>125.00000131225585</v>
      </c>
      <c r="H12" s="325">
        <v>3.4687686877441308</v>
      </c>
      <c r="I12" s="326">
        <v>1.0277501492106307</v>
      </c>
      <c r="J12" s="327" t="s">
        <v>1</v>
      </c>
    </row>
    <row r="13" spans="1:10" ht="14.4" customHeight="1" x14ac:dyDescent="0.3">
      <c r="A13" s="323" t="s">
        <v>470</v>
      </c>
      <c r="B13" s="324" t="s">
        <v>475</v>
      </c>
      <c r="C13" s="325">
        <v>1324.0698399999997</v>
      </c>
      <c r="D13" s="325">
        <v>1330.01342</v>
      </c>
      <c r="E13" s="325"/>
      <c r="F13" s="325">
        <v>898.09879000000012</v>
      </c>
      <c r="G13" s="325">
        <v>1574.2499694747926</v>
      </c>
      <c r="H13" s="325">
        <v>-676.15117947479246</v>
      </c>
      <c r="I13" s="326">
        <v>0.57049312841951483</v>
      </c>
      <c r="J13" s="327" t="s">
        <v>476</v>
      </c>
    </row>
    <row r="15" spans="1:10" ht="14.4" customHeight="1" x14ac:dyDescent="0.3">
      <c r="A15" s="323" t="s">
        <v>470</v>
      </c>
      <c r="B15" s="324" t="s">
        <v>471</v>
      </c>
      <c r="C15" s="325" t="s">
        <v>472</v>
      </c>
      <c r="D15" s="325" t="s">
        <v>472</v>
      </c>
      <c r="E15" s="325"/>
      <c r="F15" s="325" t="s">
        <v>472</v>
      </c>
      <c r="G15" s="325" t="s">
        <v>472</v>
      </c>
      <c r="H15" s="325" t="s">
        <v>472</v>
      </c>
      <c r="I15" s="326" t="s">
        <v>472</v>
      </c>
      <c r="J15" s="327" t="s">
        <v>49</v>
      </c>
    </row>
    <row r="16" spans="1:10" ht="14.4" customHeight="1" x14ac:dyDescent="0.3">
      <c r="A16" s="323" t="s">
        <v>477</v>
      </c>
      <c r="B16" s="324" t="s">
        <v>478</v>
      </c>
      <c r="C16" s="325" t="s">
        <v>472</v>
      </c>
      <c r="D16" s="325" t="s">
        <v>472</v>
      </c>
      <c r="E16" s="325"/>
      <c r="F16" s="325" t="s">
        <v>472</v>
      </c>
      <c r="G16" s="325" t="s">
        <v>472</v>
      </c>
      <c r="H16" s="325" t="s">
        <v>472</v>
      </c>
      <c r="I16" s="326" t="s">
        <v>472</v>
      </c>
      <c r="J16" s="327" t="s">
        <v>0</v>
      </c>
    </row>
    <row r="17" spans="1:10" ht="14.4" customHeight="1" x14ac:dyDescent="0.3">
      <c r="A17" s="323" t="s">
        <v>477</v>
      </c>
      <c r="B17" s="324" t="s">
        <v>500</v>
      </c>
      <c r="C17" s="325">
        <v>0</v>
      </c>
      <c r="D17" s="325">
        <v>3.9060000000000004E-2</v>
      </c>
      <c r="E17" s="325"/>
      <c r="F17" s="325">
        <v>0</v>
      </c>
      <c r="G17" s="325">
        <v>0</v>
      </c>
      <c r="H17" s="325">
        <v>0</v>
      </c>
      <c r="I17" s="326" t="s">
        <v>472</v>
      </c>
      <c r="J17" s="327" t="s">
        <v>1</v>
      </c>
    </row>
    <row r="18" spans="1:10" ht="14.4" customHeight="1" x14ac:dyDescent="0.3">
      <c r="A18" s="323" t="s">
        <v>477</v>
      </c>
      <c r="B18" s="324" t="s">
        <v>501</v>
      </c>
      <c r="C18" s="325">
        <v>3.7870300000000001</v>
      </c>
      <c r="D18" s="325">
        <v>0</v>
      </c>
      <c r="E18" s="325"/>
      <c r="F18" s="325">
        <v>1.0116000000000001</v>
      </c>
      <c r="G18" s="325">
        <v>3</v>
      </c>
      <c r="H18" s="325">
        <v>-1.9883999999999999</v>
      </c>
      <c r="I18" s="326">
        <v>0.3372</v>
      </c>
      <c r="J18" s="327" t="s">
        <v>1</v>
      </c>
    </row>
    <row r="19" spans="1:10" ht="14.4" customHeight="1" x14ac:dyDescent="0.3">
      <c r="A19" s="323" t="s">
        <v>477</v>
      </c>
      <c r="B19" s="324" t="s">
        <v>504</v>
      </c>
      <c r="C19" s="325">
        <v>0</v>
      </c>
      <c r="D19" s="325">
        <v>0</v>
      </c>
      <c r="E19" s="325"/>
      <c r="F19" s="325">
        <v>0</v>
      </c>
      <c r="G19" s="325">
        <v>0</v>
      </c>
      <c r="H19" s="325">
        <v>0</v>
      </c>
      <c r="I19" s="326" t="s">
        <v>472</v>
      </c>
      <c r="J19" s="327" t="s">
        <v>1</v>
      </c>
    </row>
    <row r="20" spans="1:10" ht="14.4" customHeight="1" x14ac:dyDescent="0.3">
      <c r="A20" s="323" t="s">
        <v>477</v>
      </c>
      <c r="B20" s="324" t="s">
        <v>479</v>
      </c>
      <c r="C20" s="325">
        <v>3.7870300000000001</v>
      </c>
      <c r="D20" s="325">
        <v>3.9060000000000004E-2</v>
      </c>
      <c r="E20" s="325"/>
      <c r="F20" s="325">
        <v>1.0116000000000001</v>
      </c>
      <c r="G20" s="325">
        <v>3</v>
      </c>
      <c r="H20" s="325">
        <v>-1.9883999999999999</v>
      </c>
      <c r="I20" s="326">
        <v>0.3372</v>
      </c>
      <c r="J20" s="327" t="s">
        <v>480</v>
      </c>
    </row>
    <row r="21" spans="1:10" ht="14.4" customHeight="1" x14ac:dyDescent="0.3">
      <c r="A21" s="323" t="s">
        <v>472</v>
      </c>
      <c r="B21" s="324" t="s">
        <v>472</v>
      </c>
      <c r="C21" s="325" t="s">
        <v>472</v>
      </c>
      <c r="D21" s="325" t="s">
        <v>472</v>
      </c>
      <c r="E21" s="325"/>
      <c r="F21" s="325" t="s">
        <v>472</v>
      </c>
      <c r="G21" s="325" t="s">
        <v>472</v>
      </c>
      <c r="H21" s="325" t="s">
        <v>472</v>
      </c>
      <c r="I21" s="326" t="s">
        <v>472</v>
      </c>
      <c r="J21" s="327" t="s">
        <v>481</v>
      </c>
    </row>
    <row r="22" spans="1:10" ht="14.4" customHeight="1" x14ac:dyDescent="0.3">
      <c r="A22" s="323" t="s">
        <v>505</v>
      </c>
      <c r="B22" s="324" t="s">
        <v>506</v>
      </c>
      <c r="C22" s="325" t="s">
        <v>472</v>
      </c>
      <c r="D22" s="325" t="s">
        <v>472</v>
      </c>
      <c r="E22" s="325"/>
      <c r="F22" s="325" t="s">
        <v>472</v>
      </c>
      <c r="G22" s="325" t="s">
        <v>472</v>
      </c>
      <c r="H22" s="325" t="s">
        <v>472</v>
      </c>
      <c r="I22" s="326" t="s">
        <v>472</v>
      </c>
      <c r="J22" s="327" t="s">
        <v>0</v>
      </c>
    </row>
    <row r="23" spans="1:10" ht="14.4" customHeight="1" x14ac:dyDescent="0.3">
      <c r="A23" s="323" t="s">
        <v>505</v>
      </c>
      <c r="B23" s="324" t="s">
        <v>500</v>
      </c>
      <c r="C23" s="325">
        <v>6.0139999999999999E-2</v>
      </c>
      <c r="D23" s="325">
        <v>0</v>
      </c>
      <c r="E23" s="325"/>
      <c r="F23" s="325">
        <v>0</v>
      </c>
      <c r="G23" s="325">
        <v>0</v>
      </c>
      <c r="H23" s="325">
        <v>0</v>
      </c>
      <c r="I23" s="326" t="s">
        <v>472</v>
      </c>
      <c r="J23" s="327" t="s">
        <v>1</v>
      </c>
    </row>
    <row r="24" spans="1:10" ht="14.4" customHeight="1" x14ac:dyDescent="0.3">
      <c r="A24" s="323" t="s">
        <v>505</v>
      </c>
      <c r="B24" s="324" t="s">
        <v>501</v>
      </c>
      <c r="C24" s="325">
        <v>0</v>
      </c>
      <c r="D24" s="325">
        <v>0</v>
      </c>
      <c r="E24" s="325"/>
      <c r="F24" s="325">
        <v>1.0116000000000001</v>
      </c>
      <c r="G24" s="325">
        <v>2</v>
      </c>
      <c r="H24" s="325">
        <v>-0.98839999999999995</v>
      </c>
      <c r="I24" s="326">
        <v>0.50580000000000003</v>
      </c>
      <c r="J24" s="327" t="s">
        <v>1</v>
      </c>
    </row>
    <row r="25" spans="1:10" ht="14.4" customHeight="1" x14ac:dyDescent="0.3">
      <c r="A25" s="323" t="s">
        <v>505</v>
      </c>
      <c r="B25" s="324" t="s">
        <v>507</v>
      </c>
      <c r="C25" s="325">
        <v>6.0139999999999999E-2</v>
      </c>
      <c r="D25" s="325">
        <v>0</v>
      </c>
      <c r="E25" s="325"/>
      <c r="F25" s="325">
        <v>1.0116000000000001</v>
      </c>
      <c r="G25" s="325">
        <v>2</v>
      </c>
      <c r="H25" s="325">
        <v>-0.98839999999999995</v>
      </c>
      <c r="I25" s="326">
        <v>0.50580000000000003</v>
      </c>
      <c r="J25" s="327" t="s">
        <v>480</v>
      </c>
    </row>
    <row r="26" spans="1:10" ht="14.4" customHeight="1" x14ac:dyDescent="0.3">
      <c r="A26" s="323" t="s">
        <v>472</v>
      </c>
      <c r="B26" s="324" t="s">
        <v>472</v>
      </c>
      <c r="C26" s="325" t="s">
        <v>472</v>
      </c>
      <c r="D26" s="325" t="s">
        <v>472</v>
      </c>
      <c r="E26" s="325"/>
      <c r="F26" s="325" t="s">
        <v>472</v>
      </c>
      <c r="G26" s="325" t="s">
        <v>472</v>
      </c>
      <c r="H26" s="325" t="s">
        <v>472</v>
      </c>
      <c r="I26" s="326" t="s">
        <v>472</v>
      </c>
      <c r="J26" s="327" t="s">
        <v>481</v>
      </c>
    </row>
    <row r="27" spans="1:10" ht="14.4" customHeight="1" x14ac:dyDescent="0.3">
      <c r="A27" s="323" t="s">
        <v>482</v>
      </c>
      <c r="B27" s="324" t="s">
        <v>483</v>
      </c>
      <c r="C27" s="325" t="s">
        <v>472</v>
      </c>
      <c r="D27" s="325" t="s">
        <v>472</v>
      </c>
      <c r="E27" s="325"/>
      <c r="F27" s="325" t="s">
        <v>472</v>
      </c>
      <c r="G27" s="325" t="s">
        <v>472</v>
      </c>
      <c r="H27" s="325" t="s">
        <v>472</v>
      </c>
      <c r="I27" s="326" t="s">
        <v>472</v>
      </c>
      <c r="J27" s="327" t="s">
        <v>0</v>
      </c>
    </row>
    <row r="28" spans="1:10" ht="14.4" customHeight="1" x14ac:dyDescent="0.3">
      <c r="A28" s="323" t="s">
        <v>482</v>
      </c>
      <c r="B28" s="324" t="s">
        <v>498</v>
      </c>
      <c r="C28" s="325">
        <v>0</v>
      </c>
      <c r="D28" s="325">
        <v>0</v>
      </c>
      <c r="E28" s="325"/>
      <c r="F28" s="325">
        <v>0</v>
      </c>
      <c r="G28" s="325">
        <v>0</v>
      </c>
      <c r="H28" s="325">
        <v>0</v>
      </c>
      <c r="I28" s="326" t="s">
        <v>472</v>
      </c>
      <c r="J28" s="327" t="s">
        <v>1</v>
      </c>
    </row>
    <row r="29" spans="1:10" ht="14.4" customHeight="1" x14ac:dyDescent="0.3">
      <c r="A29" s="323" t="s">
        <v>482</v>
      </c>
      <c r="B29" s="324" t="s">
        <v>499</v>
      </c>
      <c r="C29" s="325">
        <v>0</v>
      </c>
      <c r="D29" s="325">
        <v>0</v>
      </c>
      <c r="E29" s="325"/>
      <c r="F29" s="325">
        <v>0</v>
      </c>
      <c r="G29" s="325">
        <v>0</v>
      </c>
      <c r="H29" s="325">
        <v>0</v>
      </c>
      <c r="I29" s="326" t="s">
        <v>472</v>
      </c>
      <c r="J29" s="327" t="s">
        <v>1</v>
      </c>
    </row>
    <row r="30" spans="1:10" ht="14.4" customHeight="1" x14ac:dyDescent="0.3">
      <c r="A30" s="323" t="s">
        <v>482</v>
      </c>
      <c r="B30" s="324" t="s">
        <v>500</v>
      </c>
      <c r="C30" s="325">
        <v>0</v>
      </c>
      <c r="D30" s="325">
        <v>5.2080000000000001E-2</v>
      </c>
      <c r="E30" s="325"/>
      <c r="F30" s="325">
        <v>0.19409000000000001</v>
      </c>
      <c r="G30" s="325">
        <v>0</v>
      </c>
      <c r="H30" s="325">
        <v>0.19409000000000001</v>
      </c>
      <c r="I30" s="326" t="s">
        <v>472</v>
      </c>
      <c r="J30" s="327" t="s">
        <v>1</v>
      </c>
    </row>
    <row r="31" spans="1:10" ht="14.4" customHeight="1" x14ac:dyDescent="0.3">
      <c r="A31" s="323" t="s">
        <v>482</v>
      </c>
      <c r="B31" s="324" t="s">
        <v>501</v>
      </c>
      <c r="C31" s="325">
        <v>0</v>
      </c>
      <c r="D31" s="325">
        <v>0</v>
      </c>
      <c r="E31" s="325"/>
      <c r="F31" s="325">
        <v>0.39688000000000001</v>
      </c>
      <c r="G31" s="325">
        <v>0</v>
      </c>
      <c r="H31" s="325">
        <v>0.39688000000000001</v>
      </c>
      <c r="I31" s="326" t="s">
        <v>472</v>
      </c>
      <c r="J31" s="327" t="s">
        <v>1</v>
      </c>
    </row>
    <row r="32" spans="1:10" ht="14.4" customHeight="1" x14ac:dyDescent="0.3">
      <c r="A32" s="323" t="s">
        <v>482</v>
      </c>
      <c r="B32" s="324" t="s">
        <v>503</v>
      </c>
      <c r="C32" s="325">
        <v>0</v>
      </c>
      <c r="D32" s="325">
        <v>0</v>
      </c>
      <c r="E32" s="325"/>
      <c r="F32" s="325">
        <v>0</v>
      </c>
      <c r="G32" s="325">
        <v>0</v>
      </c>
      <c r="H32" s="325">
        <v>0</v>
      </c>
      <c r="I32" s="326" t="s">
        <v>472</v>
      </c>
      <c r="J32" s="327" t="s">
        <v>1</v>
      </c>
    </row>
    <row r="33" spans="1:10" ht="14.4" customHeight="1" x14ac:dyDescent="0.3">
      <c r="A33" s="323" t="s">
        <v>482</v>
      </c>
      <c r="B33" s="324" t="s">
        <v>504</v>
      </c>
      <c r="C33" s="325">
        <v>0.56799999999999995</v>
      </c>
      <c r="D33" s="325">
        <v>0.85199999999999998</v>
      </c>
      <c r="E33" s="325"/>
      <c r="F33" s="325">
        <v>0</v>
      </c>
      <c r="G33" s="325">
        <v>0</v>
      </c>
      <c r="H33" s="325">
        <v>0</v>
      </c>
      <c r="I33" s="326" t="s">
        <v>472</v>
      </c>
      <c r="J33" s="327" t="s">
        <v>1</v>
      </c>
    </row>
    <row r="34" spans="1:10" ht="14.4" customHeight="1" x14ac:dyDescent="0.3">
      <c r="A34" s="323" t="s">
        <v>482</v>
      </c>
      <c r="B34" s="324" t="s">
        <v>484</v>
      </c>
      <c r="C34" s="325">
        <v>0.56799999999999995</v>
      </c>
      <c r="D34" s="325">
        <v>0.90407999999999999</v>
      </c>
      <c r="E34" s="325"/>
      <c r="F34" s="325">
        <v>0.59097</v>
      </c>
      <c r="G34" s="325">
        <v>0</v>
      </c>
      <c r="H34" s="325">
        <v>0.59097</v>
      </c>
      <c r="I34" s="326" t="s">
        <v>472</v>
      </c>
      <c r="J34" s="327" t="s">
        <v>480</v>
      </c>
    </row>
    <row r="35" spans="1:10" ht="14.4" customHeight="1" x14ac:dyDescent="0.3">
      <c r="A35" s="323" t="s">
        <v>472</v>
      </c>
      <c r="B35" s="324" t="s">
        <v>472</v>
      </c>
      <c r="C35" s="325" t="s">
        <v>472</v>
      </c>
      <c r="D35" s="325" t="s">
        <v>472</v>
      </c>
      <c r="E35" s="325"/>
      <c r="F35" s="325" t="s">
        <v>472</v>
      </c>
      <c r="G35" s="325" t="s">
        <v>472</v>
      </c>
      <c r="H35" s="325" t="s">
        <v>472</v>
      </c>
      <c r="I35" s="326" t="s">
        <v>472</v>
      </c>
      <c r="J35" s="327" t="s">
        <v>481</v>
      </c>
    </row>
    <row r="36" spans="1:10" ht="14.4" customHeight="1" x14ac:dyDescent="0.3">
      <c r="A36" s="323" t="s">
        <v>508</v>
      </c>
      <c r="B36" s="324" t="s">
        <v>509</v>
      </c>
      <c r="C36" s="325" t="s">
        <v>472</v>
      </c>
      <c r="D36" s="325" t="s">
        <v>472</v>
      </c>
      <c r="E36" s="325"/>
      <c r="F36" s="325" t="s">
        <v>472</v>
      </c>
      <c r="G36" s="325" t="s">
        <v>472</v>
      </c>
      <c r="H36" s="325" t="s">
        <v>472</v>
      </c>
      <c r="I36" s="326" t="s">
        <v>472</v>
      </c>
      <c r="J36" s="327" t="s">
        <v>0</v>
      </c>
    </row>
    <row r="37" spans="1:10" ht="14.4" customHeight="1" x14ac:dyDescent="0.3">
      <c r="A37" s="323" t="s">
        <v>508</v>
      </c>
      <c r="B37" s="324" t="s">
        <v>500</v>
      </c>
      <c r="C37" s="325">
        <v>0</v>
      </c>
      <c r="D37" s="325">
        <v>0</v>
      </c>
      <c r="E37" s="325"/>
      <c r="F37" s="325">
        <v>0</v>
      </c>
      <c r="G37" s="325">
        <v>0</v>
      </c>
      <c r="H37" s="325">
        <v>0</v>
      </c>
      <c r="I37" s="326" t="s">
        <v>472</v>
      </c>
      <c r="J37" s="327" t="s">
        <v>1</v>
      </c>
    </row>
    <row r="38" spans="1:10" ht="14.4" customHeight="1" x14ac:dyDescent="0.3">
      <c r="A38" s="323" t="s">
        <v>508</v>
      </c>
      <c r="B38" s="324" t="s">
        <v>510</v>
      </c>
      <c r="C38" s="325">
        <v>0</v>
      </c>
      <c r="D38" s="325">
        <v>0</v>
      </c>
      <c r="E38" s="325"/>
      <c r="F38" s="325">
        <v>0</v>
      </c>
      <c r="G38" s="325">
        <v>0</v>
      </c>
      <c r="H38" s="325">
        <v>0</v>
      </c>
      <c r="I38" s="326" t="s">
        <v>472</v>
      </c>
      <c r="J38" s="327" t="s">
        <v>480</v>
      </c>
    </row>
    <row r="39" spans="1:10" ht="14.4" customHeight="1" x14ac:dyDescent="0.3">
      <c r="A39" s="323" t="s">
        <v>472</v>
      </c>
      <c r="B39" s="324" t="s">
        <v>472</v>
      </c>
      <c r="C39" s="325" t="s">
        <v>472</v>
      </c>
      <c r="D39" s="325" t="s">
        <v>472</v>
      </c>
      <c r="E39" s="325"/>
      <c r="F39" s="325" t="s">
        <v>472</v>
      </c>
      <c r="G39" s="325" t="s">
        <v>472</v>
      </c>
      <c r="H39" s="325" t="s">
        <v>472</v>
      </c>
      <c r="I39" s="326" t="s">
        <v>472</v>
      </c>
      <c r="J39" s="327" t="s">
        <v>481</v>
      </c>
    </row>
    <row r="40" spans="1:10" ht="14.4" customHeight="1" x14ac:dyDescent="0.3">
      <c r="A40" s="323" t="s">
        <v>491</v>
      </c>
      <c r="B40" s="324" t="s">
        <v>486</v>
      </c>
      <c r="C40" s="325" t="s">
        <v>472</v>
      </c>
      <c r="D40" s="325" t="s">
        <v>472</v>
      </c>
      <c r="E40" s="325"/>
      <c r="F40" s="325" t="s">
        <v>472</v>
      </c>
      <c r="G40" s="325" t="s">
        <v>472</v>
      </c>
      <c r="H40" s="325" t="s">
        <v>472</v>
      </c>
      <c r="I40" s="326" t="s">
        <v>472</v>
      </c>
      <c r="J40" s="327" t="s">
        <v>0</v>
      </c>
    </row>
    <row r="41" spans="1:10" ht="14.4" customHeight="1" x14ac:dyDescent="0.3">
      <c r="A41" s="323" t="s">
        <v>491</v>
      </c>
      <c r="B41" s="324" t="s">
        <v>498</v>
      </c>
      <c r="C41" s="325">
        <v>0</v>
      </c>
      <c r="D41" s="325">
        <v>0</v>
      </c>
      <c r="E41" s="325"/>
      <c r="F41" s="325">
        <v>2.74533</v>
      </c>
      <c r="G41" s="325">
        <v>0</v>
      </c>
      <c r="H41" s="325">
        <v>2.74533</v>
      </c>
      <c r="I41" s="326" t="s">
        <v>472</v>
      </c>
      <c r="J41" s="327" t="s">
        <v>1</v>
      </c>
    </row>
    <row r="42" spans="1:10" ht="14.4" customHeight="1" x14ac:dyDescent="0.3">
      <c r="A42" s="323" t="s">
        <v>491</v>
      </c>
      <c r="B42" s="324" t="s">
        <v>500</v>
      </c>
      <c r="C42" s="325">
        <v>11.22409</v>
      </c>
      <c r="D42" s="325">
        <v>5.5379100000000001</v>
      </c>
      <c r="E42" s="325"/>
      <c r="F42" s="325">
        <v>10.460050000000001</v>
      </c>
      <c r="G42" s="325">
        <v>7</v>
      </c>
      <c r="H42" s="325">
        <v>3.4600500000000007</v>
      </c>
      <c r="I42" s="326">
        <v>1.4942928571428573</v>
      </c>
      <c r="J42" s="327" t="s">
        <v>1</v>
      </c>
    </row>
    <row r="43" spans="1:10" ht="14.4" customHeight="1" x14ac:dyDescent="0.3">
      <c r="A43" s="323" t="s">
        <v>491</v>
      </c>
      <c r="B43" s="324" t="s">
        <v>501</v>
      </c>
      <c r="C43" s="325">
        <v>586.49087999999983</v>
      </c>
      <c r="D43" s="325">
        <v>525.31732</v>
      </c>
      <c r="E43" s="325"/>
      <c r="F43" s="325">
        <v>272.59989000000007</v>
      </c>
      <c r="G43" s="325">
        <v>553</v>
      </c>
      <c r="H43" s="325">
        <v>-280.40010999999993</v>
      </c>
      <c r="I43" s="326">
        <v>0.49294735985533467</v>
      </c>
      <c r="J43" s="327" t="s">
        <v>1</v>
      </c>
    </row>
    <row r="44" spans="1:10" ht="14.4" customHeight="1" x14ac:dyDescent="0.3">
      <c r="A44" s="323" t="s">
        <v>491</v>
      </c>
      <c r="B44" s="324" t="s">
        <v>502</v>
      </c>
      <c r="C44" s="325">
        <v>587.33204000000001</v>
      </c>
      <c r="D44" s="325">
        <v>538.05632000000003</v>
      </c>
      <c r="E44" s="325"/>
      <c r="F44" s="325">
        <v>306.54525000000001</v>
      </c>
      <c r="G44" s="325">
        <v>640</v>
      </c>
      <c r="H44" s="325">
        <v>-333.45474999999999</v>
      </c>
      <c r="I44" s="326">
        <v>0.47897695312499999</v>
      </c>
      <c r="J44" s="327" t="s">
        <v>1</v>
      </c>
    </row>
    <row r="45" spans="1:10" ht="14.4" customHeight="1" x14ac:dyDescent="0.3">
      <c r="A45" s="323" t="s">
        <v>491</v>
      </c>
      <c r="B45" s="324" t="s">
        <v>503</v>
      </c>
      <c r="C45" s="325">
        <v>23.966249999999999</v>
      </c>
      <c r="D45" s="325">
        <v>21.053750000000001</v>
      </c>
      <c r="E45" s="325"/>
      <c r="F45" s="325">
        <v>29.068000000000001</v>
      </c>
      <c r="G45" s="325">
        <v>25</v>
      </c>
      <c r="H45" s="325">
        <v>4.0680000000000014</v>
      </c>
      <c r="I45" s="326">
        <v>1.16272</v>
      </c>
      <c r="J45" s="327" t="s">
        <v>1</v>
      </c>
    </row>
    <row r="46" spans="1:10" ht="14.4" customHeight="1" x14ac:dyDescent="0.3">
      <c r="A46" s="323" t="s">
        <v>491</v>
      </c>
      <c r="B46" s="324" t="s">
        <v>504</v>
      </c>
      <c r="C46" s="325">
        <v>93.440939999999998</v>
      </c>
      <c r="D46" s="325">
        <v>97.764490000000009</v>
      </c>
      <c r="E46" s="325"/>
      <c r="F46" s="325">
        <v>100.25627</v>
      </c>
      <c r="G46" s="325">
        <v>101</v>
      </c>
      <c r="H46" s="325">
        <v>-0.74372999999999934</v>
      </c>
      <c r="I46" s="326">
        <v>0.99263633663366335</v>
      </c>
      <c r="J46" s="327" t="s">
        <v>1</v>
      </c>
    </row>
    <row r="47" spans="1:10" ht="14.4" customHeight="1" x14ac:dyDescent="0.3">
      <c r="A47" s="323" t="s">
        <v>491</v>
      </c>
      <c r="B47" s="324" t="s">
        <v>487</v>
      </c>
      <c r="C47" s="325">
        <v>1302.4541999999997</v>
      </c>
      <c r="D47" s="325">
        <v>1187.7297900000001</v>
      </c>
      <c r="E47" s="325"/>
      <c r="F47" s="325">
        <v>721.67479000000003</v>
      </c>
      <c r="G47" s="325">
        <v>1326</v>
      </c>
      <c r="H47" s="325">
        <v>-604.32520999999997</v>
      </c>
      <c r="I47" s="326">
        <v>0.54424946455505285</v>
      </c>
      <c r="J47" s="327" t="s">
        <v>480</v>
      </c>
    </row>
    <row r="48" spans="1:10" ht="14.4" customHeight="1" x14ac:dyDescent="0.3">
      <c r="A48" s="323" t="s">
        <v>472</v>
      </c>
      <c r="B48" s="324" t="s">
        <v>472</v>
      </c>
      <c r="C48" s="325" t="s">
        <v>472</v>
      </c>
      <c r="D48" s="325" t="s">
        <v>472</v>
      </c>
      <c r="E48" s="325"/>
      <c r="F48" s="325" t="s">
        <v>472</v>
      </c>
      <c r="G48" s="325" t="s">
        <v>472</v>
      </c>
      <c r="H48" s="325" t="s">
        <v>472</v>
      </c>
      <c r="I48" s="326" t="s">
        <v>472</v>
      </c>
      <c r="J48" s="327" t="s">
        <v>481</v>
      </c>
    </row>
    <row r="49" spans="1:10" ht="14.4" customHeight="1" x14ac:dyDescent="0.3">
      <c r="A49" s="323" t="s">
        <v>492</v>
      </c>
      <c r="B49" s="324" t="s">
        <v>493</v>
      </c>
      <c r="C49" s="325" t="s">
        <v>472</v>
      </c>
      <c r="D49" s="325" t="s">
        <v>472</v>
      </c>
      <c r="E49" s="325"/>
      <c r="F49" s="325" t="s">
        <v>472</v>
      </c>
      <c r="G49" s="325" t="s">
        <v>472</v>
      </c>
      <c r="H49" s="325" t="s">
        <v>472</v>
      </c>
      <c r="I49" s="326" t="s">
        <v>472</v>
      </c>
      <c r="J49" s="327" t="s">
        <v>0</v>
      </c>
    </row>
    <row r="50" spans="1:10" ht="14.4" customHeight="1" x14ac:dyDescent="0.3">
      <c r="A50" s="323" t="s">
        <v>492</v>
      </c>
      <c r="B50" s="324" t="s">
        <v>499</v>
      </c>
      <c r="C50" s="325">
        <v>1.94</v>
      </c>
      <c r="D50" s="325">
        <v>0.13800000000000001</v>
      </c>
      <c r="E50" s="325"/>
      <c r="F50" s="325">
        <v>0.53603000000000001</v>
      </c>
      <c r="G50" s="325">
        <v>1</v>
      </c>
      <c r="H50" s="325">
        <v>-0.46396999999999999</v>
      </c>
      <c r="I50" s="326">
        <v>0.53603000000000001</v>
      </c>
      <c r="J50" s="327" t="s">
        <v>1</v>
      </c>
    </row>
    <row r="51" spans="1:10" ht="14.4" customHeight="1" x14ac:dyDescent="0.3">
      <c r="A51" s="323" t="s">
        <v>492</v>
      </c>
      <c r="B51" s="324" t="s">
        <v>500</v>
      </c>
      <c r="C51" s="325">
        <v>0.10945999999999999</v>
      </c>
      <c r="D51" s="325">
        <v>2.0596399999999999</v>
      </c>
      <c r="E51" s="325"/>
      <c r="F51" s="325">
        <v>2.4060000000000001</v>
      </c>
      <c r="G51" s="325">
        <v>1</v>
      </c>
      <c r="H51" s="325">
        <v>1.4060000000000001</v>
      </c>
      <c r="I51" s="326">
        <v>2.4060000000000001</v>
      </c>
      <c r="J51" s="327" t="s">
        <v>1</v>
      </c>
    </row>
    <row r="52" spans="1:10" ht="14.4" customHeight="1" x14ac:dyDescent="0.3">
      <c r="A52" s="323" t="s">
        <v>492</v>
      </c>
      <c r="B52" s="324" t="s">
        <v>501</v>
      </c>
      <c r="C52" s="325">
        <v>3.388E-2</v>
      </c>
      <c r="D52" s="325">
        <v>105.72769</v>
      </c>
      <c r="E52" s="325"/>
      <c r="F52" s="325">
        <v>120.14223000000001</v>
      </c>
      <c r="G52" s="325">
        <v>195</v>
      </c>
      <c r="H52" s="325">
        <v>-74.857769999999988</v>
      </c>
      <c r="I52" s="326">
        <v>0.61611400000000005</v>
      </c>
      <c r="J52" s="327" t="s">
        <v>1</v>
      </c>
    </row>
    <row r="53" spans="1:10" ht="14.4" customHeight="1" x14ac:dyDescent="0.3">
      <c r="A53" s="323" t="s">
        <v>492</v>
      </c>
      <c r="B53" s="324" t="s">
        <v>502</v>
      </c>
      <c r="C53" s="325">
        <v>0</v>
      </c>
      <c r="D53" s="325">
        <v>0</v>
      </c>
      <c r="E53" s="325"/>
      <c r="F53" s="325">
        <v>6.9299099999999996</v>
      </c>
      <c r="G53" s="325">
        <v>0</v>
      </c>
      <c r="H53" s="325">
        <v>6.9299099999999996</v>
      </c>
      <c r="I53" s="326" t="s">
        <v>472</v>
      </c>
      <c r="J53" s="327" t="s">
        <v>1</v>
      </c>
    </row>
    <row r="54" spans="1:10" ht="14.4" customHeight="1" x14ac:dyDescent="0.3">
      <c r="A54" s="323" t="s">
        <v>492</v>
      </c>
      <c r="B54" s="324" t="s">
        <v>503</v>
      </c>
      <c r="C54" s="325">
        <v>0</v>
      </c>
      <c r="D54" s="325">
        <v>0.48</v>
      </c>
      <c r="E54" s="325"/>
      <c r="F54" s="325">
        <v>1.1000000000000001</v>
      </c>
      <c r="G54" s="325">
        <v>0</v>
      </c>
      <c r="H54" s="325">
        <v>1.1000000000000001</v>
      </c>
      <c r="I54" s="326" t="s">
        <v>472</v>
      </c>
      <c r="J54" s="327" t="s">
        <v>1</v>
      </c>
    </row>
    <row r="55" spans="1:10" ht="14.4" customHeight="1" x14ac:dyDescent="0.3">
      <c r="A55" s="323" t="s">
        <v>492</v>
      </c>
      <c r="B55" s="324" t="s">
        <v>504</v>
      </c>
      <c r="C55" s="325">
        <v>7.6002399999999994</v>
      </c>
      <c r="D55" s="325">
        <v>19.288400000000003</v>
      </c>
      <c r="E55" s="325"/>
      <c r="F55" s="325">
        <v>27.798500000000001</v>
      </c>
      <c r="G55" s="325">
        <v>23</v>
      </c>
      <c r="H55" s="325">
        <v>4.7985000000000007</v>
      </c>
      <c r="I55" s="326">
        <v>1.2086304347826087</v>
      </c>
      <c r="J55" s="327" t="s">
        <v>1</v>
      </c>
    </row>
    <row r="56" spans="1:10" ht="14.4" customHeight="1" x14ac:dyDescent="0.3">
      <c r="A56" s="323" t="s">
        <v>492</v>
      </c>
      <c r="B56" s="324" t="s">
        <v>494</v>
      </c>
      <c r="C56" s="325">
        <v>9.6835799999999992</v>
      </c>
      <c r="D56" s="325">
        <v>127.69373000000002</v>
      </c>
      <c r="E56" s="325"/>
      <c r="F56" s="325">
        <v>158.91266999999999</v>
      </c>
      <c r="G56" s="325">
        <v>221</v>
      </c>
      <c r="H56" s="325">
        <v>-62.087330000000009</v>
      </c>
      <c r="I56" s="326">
        <v>0.71906185520361987</v>
      </c>
      <c r="J56" s="327" t="s">
        <v>480</v>
      </c>
    </row>
    <row r="57" spans="1:10" ht="14.4" customHeight="1" x14ac:dyDescent="0.3">
      <c r="A57" s="323" t="s">
        <v>472</v>
      </c>
      <c r="B57" s="324" t="s">
        <v>472</v>
      </c>
      <c r="C57" s="325" t="s">
        <v>472</v>
      </c>
      <c r="D57" s="325" t="s">
        <v>472</v>
      </c>
      <c r="E57" s="325"/>
      <c r="F57" s="325" t="s">
        <v>472</v>
      </c>
      <c r="G57" s="325" t="s">
        <v>472</v>
      </c>
      <c r="H57" s="325" t="s">
        <v>472</v>
      </c>
      <c r="I57" s="326" t="s">
        <v>472</v>
      </c>
      <c r="J57" s="327" t="s">
        <v>481</v>
      </c>
    </row>
    <row r="58" spans="1:10" ht="14.4" customHeight="1" x14ac:dyDescent="0.3">
      <c r="A58" s="323" t="s">
        <v>495</v>
      </c>
      <c r="B58" s="324" t="s">
        <v>496</v>
      </c>
      <c r="C58" s="325" t="s">
        <v>472</v>
      </c>
      <c r="D58" s="325" t="s">
        <v>472</v>
      </c>
      <c r="E58" s="325"/>
      <c r="F58" s="325" t="s">
        <v>472</v>
      </c>
      <c r="G58" s="325" t="s">
        <v>472</v>
      </c>
      <c r="H58" s="325" t="s">
        <v>472</v>
      </c>
      <c r="I58" s="326" t="s">
        <v>472</v>
      </c>
      <c r="J58" s="327" t="s">
        <v>0</v>
      </c>
    </row>
    <row r="59" spans="1:10" ht="14.4" customHeight="1" x14ac:dyDescent="0.3">
      <c r="A59" s="323" t="s">
        <v>495</v>
      </c>
      <c r="B59" s="324" t="s">
        <v>498</v>
      </c>
      <c r="C59" s="325">
        <v>5.2144400000000006</v>
      </c>
      <c r="D59" s="325">
        <v>7.9485299999999999</v>
      </c>
      <c r="E59" s="325"/>
      <c r="F59" s="325">
        <v>12.727499999999997</v>
      </c>
      <c r="G59" s="325">
        <v>15</v>
      </c>
      <c r="H59" s="325">
        <v>-2.2725000000000026</v>
      </c>
      <c r="I59" s="326">
        <v>0.84849999999999981</v>
      </c>
      <c r="J59" s="327" t="s">
        <v>1</v>
      </c>
    </row>
    <row r="60" spans="1:10" ht="14.4" customHeight="1" x14ac:dyDescent="0.3">
      <c r="A60" s="323" t="s">
        <v>495</v>
      </c>
      <c r="B60" s="324" t="s">
        <v>499</v>
      </c>
      <c r="C60" s="325">
        <v>0</v>
      </c>
      <c r="D60" s="325">
        <v>1.5220600000000002</v>
      </c>
      <c r="E60" s="325"/>
      <c r="F60" s="325">
        <v>0</v>
      </c>
      <c r="G60" s="325">
        <v>3</v>
      </c>
      <c r="H60" s="325">
        <v>-3</v>
      </c>
      <c r="I60" s="326">
        <v>0</v>
      </c>
      <c r="J60" s="327" t="s">
        <v>1</v>
      </c>
    </row>
    <row r="61" spans="1:10" ht="14.4" customHeight="1" x14ac:dyDescent="0.3">
      <c r="A61" s="323" t="s">
        <v>495</v>
      </c>
      <c r="B61" s="324" t="s">
        <v>500</v>
      </c>
      <c r="C61" s="325">
        <v>0.52060000000000006</v>
      </c>
      <c r="D61" s="325">
        <v>0.13476999999999997</v>
      </c>
      <c r="E61" s="325"/>
      <c r="F61" s="325">
        <v>0</v>
      </c>
      <c r="G61" s="325">
        <v>2</v>
      </c>
      <c r="H61" s="325">
        <v>-2</v>
      </c>
      <c r="I61" s="326">
        <v>0</v>
      </c>
      <c r="J61" s="327" t="s">
        <v>1</v>
      </c>
    </row>
    <row r="62" spans="1:10" ht="14.4" customHeight="1" x14ac:dyDescent="0.3">
      <c r="A62" s="323" t="s">
        <v>495</v>
      </c>
      <c r="B62" s="324" t="s">
        <v>501</v>
      </c>
      <c r="C62" s="325">
        <v>0</v>
      </c>
      <c r="D62" s="325">
        <v>1.7073099999999999</v>
      </c>
      <c r="E62" s="325"/>
      <c r="F62" s="325">
        <v>0.11126999999999999</v>
      </c>
      <c r="G62" s="325">
        <v>1</v>
      </c>
      <c r="H62" s="325">
        <v>-0.88873000000000002</v>
      </c>
      <c r="I62" s="326">
        <v>0.11126999999999999</v>
      </c>
      <c r="J62" s="327" t="s">
        <v>1</v>
      </c>
    </row>
    <row r="63" spans="1:10" ht="14.4" customHeight="1" x14ac:dyDescent="0.3">
      <c r="A63" s="323" t="s">
        <v>495</v>
      </c>
      <c r="B63" s="324" t="s">
        <v>504</v>
      </c>
      <c r="C63" s="325">
        <v>0</v>
      </c>
      <c r="D63" s="325">
        <v>0</v>
      </c>
      <c r="E63" s="325"/>
      <c r="F63" s="325">
        <v>0.41399999999999998</v>
      </c>
      <c r="G63" s="325">
        <v>0</v>
      </c>
      <c r="H63" s="325">
        <v>0.41399999999999998</v>
      </c>
      <c r="I63" s="326" t="s">
        <v>472</v>
      </c>
      <c r="J63" s="327" t="s">
        <v>1</v>
      </c>
    </row>
    <row r="64" spans="1:10" ht="14.4" customHeight="1" x14ac:dyDescent="0.3">
      <c r="A64" s="323" t="s">
        <v>495</v>
      </c>
      <c r="B64" s="324" t="s">
        <v>497</v>
      </c>
      <c r="C64" s="325">
        <v>5.7350400000000006</v>
      </c>
      <c r="D64" s="325">
        <v>11.312669999999999</v>
      </c>
      <c r="E64" s="325"/>
      <c r="F64" s="325">
        <v>13.252769999999996</v>
      </c>
      <c r="G64" s="325">
        <v>21</v>
      </c>
      <c r="H64" s="325">
        <v>-7.7472300000000036</v>
      </c>
      <c r="I64" s="326">
        <v>0.63108428571428554</v>
      </c>
      <c r="J64" s="327" t="s">
        <v>480</v>
      </c>
    </row>
    <row r="65" spans="1:10" ht="14.4" customHeight="1" x14ac:dyDescent="0.3">
      <c r="A65" s="323" t="s">
        <v>472</v>
      </c>
      <c r="B65" s="324" t="s">
        <v>472</v>
      </c>
      <c r="C65" s="325" t="s">
        <v>472</v>
      </c>
      <c r="D65" s="325" t="s">
        <v>472</v>
      </c>
      <c r="E65" s="325"/>
      <c r="F65" s="325" t="s">
        <v>472</v>
      </c>
      <c r="G65" s="325" t="s">
        <v>472</v>
      </c>
      <c r="H65" s="325" t="s">
        <v>472</v>
      </c>
      <c r="I65" s="326" t="s">
        <v>472</v>
      </c>
      <c r="J65" s="327" t="s">
        <v>481</v>
      </c>
    </row>
    <row r="66" spans="1:10" ht="14.4" customHeight="1" x14ac:dyDescent="0.3">
      <c r="A66" s="323" t="s">
        <v>511</v>
      </c>
      <c r="B66" s="324" t="s">
        <v>512</v>
      </c>
      <c r="C66" s="325" t="s">
        <v>472</v>
      </c>
      <c r="D66" s="325" t="s">
        <v>472</v>
      </c>
      <c r="E66" s="325"/>
      <c r="F66" s="325" t="s">
        <v>472</v>
      </c>
      <c r="G66" s="325" t="s">
        <v>472</v>
      </c>
      <c r="H66" s="325" t="s">
        <v>472</v>
      </c>
      <c r="I66" s="326" t="s">
        <v>472</v>
      </c>
      <c r="J66" s="327" t="s">
        <v>0</v>
      </c>
    </row>
    <row r="67" spans="1:10" ht="14.4" customHeight="1" x14ac:dyDescent="0.3">
      <c r="A67" s="323" t="s">
        <v>511</v>
      </c>
      <c r="B67" s="324" t="s">
        <v>498</v>
      </c>
      <c r="C67" s="325">
        <v>0</v>
      </c>
      <c r="D67" s="325">
        <v>0</v>
      </c>
      <c r="E67" s="325"/>
      <c r="F67" s="325">
        <v>0</v>
      </c>
      <c r="G67" s="325">
        <v>0</v>
      </c>
      <c r="H67" s="325">
        <v>0</v>
      </c>
      <c r="I67" s="326" t="s">
        <v>472</v>
      </c>
      <c r="J67" s="327" t="s">
        <v>1</v>
      </c>
    </row>
    <row r="68" spans="1:10" ht="14.4" customHeight="1" x14ac:dyDescent="0.3">
      <c r="A68" s="323" t="s">
        <v>511</v>
      </c>
      <c r="B68" s="324" t="s">
        <v>499</v>
      </c>
      <c r="C68" s="325">
        <v>1.7818499999999999</v>
      </c>
      <c r="D68" s="325">
        <v>0.75383</v>
      </c>
      <c r="E68" s="325"/>
      <c r="F68" s="325">
        <v>0</v>
      </c>
      <c r="G68" s="325">
        <v>0</v>
      </c>
      <c r="H68" s="325">
        <v>0</v>
      </c>
      <c r="I68" s="326" t="s">
        <v>472</v>
      </c>
      <c r="J68" s="327" t="s">
        <v>1</v>
      </c>
    </row>
    <row r="69" spans="1:10" ht="14.4" customHeight="1" x14ac:dyDescent="0.3">
      <c r="A69" s="323" t="s">
        <v>511</v>
      </c>
      <c r="B69" s="324" t="s">
        <v>501</v>
      </c>
      <c r="C69" s="325">
        <v>0</v>
      </c>
      <c r="D69" s="325">
        <v>1.58026</v>
      </c>
      <c r="E69" s="325"/>
      <c r="F69" s="325">
        <v>1.64439</v>
      </c>
      <c r="G69" s="325">
        <v>1</v>
      </c>
      <c r="H69" s="325">
        <v>0.64439000000000002</v>
      </c>
      <c r="I69" s="326">
        <v>1.64439</v>
      </c>
      <c r="J69" s="327" t="s">
        <v>1</v>
      </c>
    </row>
    <row r="70" spans="1:10" ht="14.4" customHeight="1" x14ac:dyDescent="0.3">
      <c r="A70" s="323" t="s">
        <v>511</v>
      </c>
      <c r="B70" s="324" t="s">
        <v>513</v>
      </c>
      <c r="C70" s="325">
        <v>1.7818499999999999</v>
      </c>
      <c r="D70" s="325">
        <v>2.3340899999999998</v>
      </c>
      <c r="E70" s="325"/>
      <c r="F70" s="325">
        <v>1.64439</v>
      </c>
      <c r="G70" s="325">
        <v>1</v>
      </c>
      <c r="H70" s="325">
        <v>0.64439000000000002</v>
      </c>
      <c r="I70" s="326">
        <v>1.64439</v>
      </c>
      <c r="J70" s="327" t="s">
        <v>480</v>
      </c>
    </row>
    <row r="71" spans="1:10" ht="14.4" customHeight="1" x14ac:dyDescent="0.3">
      <c r="A71" s="323" t="s">
        <v>472</v>
      </c>
      <c r="B71" s="324" t="s">
        <v>472</v>
      </c>
      <c r="C71" s="325" t="s">
        <v>472</v>
      </c>
      <c r="D71" s="325" t="s">
        <v>472</v>
      </c>
      <c r="E71" s="325"/>
      <c r="F71" s="325" t="s">
        <v>472</v>
      </c>
      <c r="G71" s="325" t="s">
        <v>472</v>
      </c>
      <c r="H71" s="325" t="s">
        <v>472</v>
      </c>
      <c r="I71" s="326" t="s">
        <v>472</v>
      </c>
      <c r="J71" s="327" t="s">
        <v>481</v>
      </c>
    </row>
    <row r="72" spans="1:10" ht="14.4" customHeight="1" x14ac:dyDescent="0.3">
      <c r="A72" s="323" t="s">
        <v>470</v>
      </c>
      <c r="B72" s="324" t="s">
        <v>475</v>
      </c>
      <c r="C72" s="325">
        <v>1324.0698399999999</v>
      </c>
      <c r="D72" s="325">
        <v>1330.0134199999998</v>
      </c>
      <c r="E72" s="325"/>
      <c r="F72" s="325">
        <v>898.09878999999989</v>
      </c>
      <c r="G72" s="325">
        <v>1574</v>
      </c>
      <c r="H72" s="325">
        <v>-675.90121000000011</v>
      </c>
      <c r="I72" s="326">
        <v>0.57058372935196944</v>
      </c>
      <c r="J72" s="327" t="s">
        <v>476</v>
      </c>
    </row>
  </sheetData>
  <mergeCells count="3">
    <mergeCell ref="A1:I1"/>
    <mergeCell ref="F3:I3"/>
    <mergeCell ref="C4:D4"/>
  </mergeCells>
  <conditionalFormatting sqref="F14 F73:F65537">
    <cfRule type="cellIs" dxfId="25" priority="18" stopIfTrue="1" operator="greaterThan">
      <formula>1</formula>
    </cfRule>
  </conditionalFormatting>
  <conditionalFormatting sqref="H5:H13">
    <cfRule type="expression" dxfId="24" priority="14">
      <formula>$H5&gt;0</formula>
    </cfRule>
  </conditionalFormatting>
  <conditionalFormatting sqref="I5:I13">
    <cfRule type="expression" dxfId="23" priority="15">
      <formula>$I5&gt;1</formula>
    </cfRule>
  </conditionalFormatting>
  <conditionalFormatting sqref="B5:B13">
    <cfRule type="expression" dxfId="22" priority="11">
      <formula>OR($J5="NS",$J5="SumaNS",$J5="Účet")</formula>
    </cfRule>
  </conditionalFormatting>
  <conditionalFormatting sqref="F5:I13 B5:D13">
    <cfRule type="expression" dxfId="21" priority="17">
      <formula>AND($J5&lt;&gt;"",$J5&lt;&gt;"mezeraKL")</formula>
    </cfRule>
  </conditionalFormatting>
  <conditionalFormatting sqref="B5:D13 F5:I13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9" priority="13">
      <formula>OR($J5="SumaNS",$J5="NS")</formula>
    </cfRule>
  </conditionalFormatting>
  <conditionalFormatting sqref="A5:A13">
    <cfRule type="expression" dxfId="18" priority="9">
      <formula>AND($J5&lt;&gt;"mezeraKL",$J5&lt;&gt;"")</formula>
    </cfRule>
  </conditionalFormatting>
  <conditionalFormatting sqref="A5:A13">
    <cfRule type="expression" dxfId="17" priority="10">
      <formula>AND($J5&lt;&gt;"",$J5&lt;&gt;"mezeraKL")</formula>
    </cfRule>
  </conditionalFormatting>
  <conditionalFormatting sqref="H15:H72">
    <cfRule type="expression" dxfId="16" priority="6">
      <formula>$H15&gt;0</formula>
    </cfRule>
  </conditionalFormatting>
  <conditionalFormatting sqref="A15:A72">
    <cfRule type="expression" dxfId="15" priority="5">
      <formula>AND($J15&lt;&gt;"mezeraKL",$J15&lt;&gt;"")</formula>
    </cfRule>
  </conditionalFormatting>
  <conditionalFormatting sqref="I15:I72">
    <cfRule type="expression" dxfId="14" priority="7">
      <formula>$I15&gt;1</formula>
    </cfRule>
  </conditionalFormatting>
  <conditionalFormatting sqref="B15:B72">
    <cfRule type="expression" dxfId="13" priority="4">
      <formula>OR($J15="NS",$J15="SumaNS",$J15="Účet")</formula>
    </cfRule>
  </conditionalFormatting>
  <conditionalFormatting sqref="A15:D72 F15:I72">
    <cfRule type="expression" dxfId="12" priority="8">
      <formula>AND($J15&lt;&gt;"",$J15&lt;&gt;"mezeraKL")</formula>
    </cfRule>
  </conditionalFormatting>
  <conditionalFormatting sqref="B15:D72 F15:I72">
    <cfRule type="expression" dxfId="11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72 F15:I72">
    <cfRule type="expression" dxfId="10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1" t="s">
        <v>730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4" customHeight="1" thickBot="1" x14ac:dyDescent="0.35">
      <c r="A2" s="172" t="s">
        <v>161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9"/>
      <c r="D3" s="290"/>
      <c r="E3" s="290"/>
      <c r="F3" s="290"/>
      <c r="G3" s="290"/>
      <c r="H3" s="107" t="s">
        <v>70</v>
      </c>
      <c r="I3" s="71">
        <f>IF(J3&lt;&gt;0,K3/J3,0)</f>
        <v>13.752284789842903</v>
      </c>
      <c r="J3" s="71">
        <f>SUBTOTAL(9,J5:J1048576)</f>
        <v>122905</v>
      </c>
      <c r="K3" s="72">
        <f>SUBTOTAL(9,K5:K1048576)</f>
        <v>1690224.5620956421</v>
      </c>
    </row>
    <row r="4" spans="1:11" s="162" customFormat="1" ht="14.4" customHeight="1" thickBot="1" x14ac:dyDescent="0.35">
      <c r="A4" s="328" t="s">
        <v>3</v>
      </c>
      <c r="B4" s="329" t="s">
        <v>4</v>
      </c>
      <c r="C4" s="329" t="s">
        <v>0</v>
      </c>
      <c r="D4" s="329" t="s">
        <v>5</v>
      </c>
      <c r="E4" s="329" t="s">
        <v>6</v>
      </c>
      <c r="F4" s="329" t="s">
        <v>1</v>
      </c>
      <c r="G4" s="329" t="s">
        <v>50</v>
      </c>
      <c r="H4" s="330" t="s">
        <v>7</v>
      </c>
      <c r="I4" s="331" t="s">
        <v>76</v>
      </c>
      <c r="J4" s="331" t="s">
        <v>8</v>
      </c>
      <c r="K4" s="332" t="s">
        <v>84</v>
      </c>
    </row>
    <row r="5" spans="1:11" ht="14.4" customHeight="1" x14ac:dyDescent="0.3">
      <c r="A5" s="333" t="s">
        <v>470</v>
      </c>
      <c r="B5" s="334" t="s">
        <v>471</v>
      </c>
      <c r="C5" s="335" t="s">
        <v>477</v>
      </c>
      <c r="D5" s="336" t="s">
        <v>478</v>
      </c>
      <c r="E5" s="335" t="s">
        <v>514</v>
      </c>
      <c r="F5" s="336" t="s">
        <v>515</v>
      </c>
      <c r="G5" s="335" t="s">
        <v>516</v>
      </c>
      <c r="H5" s="335" t="s">
        <v>517</v>
      </c>
      <c r="I5" s="337">
        <v>252.89999389648437</v>
      </c>
      <c r="J5" s="337">
        <v>4</v>
      </c>
      <c r="K5" s="338">
        <v>1011.5999755859375</v>
      </c>
    </row>
    <row r="6" spans="1:11" ht="14.4" customHeight="1" x14ac:dyDescent="0.3">
      <c r="A6" s="339" t="s">
        <v>470</v>
      </c>
      <c r="B6" s="340" t="s">
        <v>471</v>
      </c>
      <c r="C6" s="341" t="s">
        <v>505</v>
      </c>
      <c r="D6" s="342" t="s">
        <v>506</v>
      </c>
      <c r="E6" s="341" t="s">
        <v>514</v>
      </c>
      <c r="F6" s="342" t="s">
        <v>515</v>
      </c>
      <c r="G6" s="341" t="s">
        <v>516</v>
      </c>
      <c r="H6" s="341" t="s">
        <v>517</v>
      </c>
      <c r="I6" s="343">
        <v>252.89999389648437</v>
      </c>
      <c r="J6" s="343">
        <v>4</v>
      </c>
      <c r="K6" s="344">
        <v>1011.5999755859375</v>
      </c>
    </row>
    <row r="7" spans="1:11" ht="14.4" customHeight="1" x14ac:dyDescent="0.3">
      <c r="A7" s="339" t="s">
        <v>470</v>
      </c>
      <c r="B7" s="340" t="s">
        <v>471</v>
      </c>
      <c r="C7" s="341" t="s">
        <v>482</v>
      </c>
      <c r="D7" s="342" t="s">
        <v>483</v>
      </c>
      <c r="E7" s="341" t="s">
        <v>518</v>
      </c>
      <c r="F7" s="342" t="s">
        <v>519</v>
      </c>
      <c r="G7" s="341" t="s">
        <v>520</v>
      </c>
      <c r="H7" s="341" t="s">
        <v>521</v>
      </c>
      <c r="I7" s="343">
        <v>1.1799999475479126</v>
      </c>
      <c r="J7" s="343">
        <v>10</v>
      </c>
      <c r="K7" s="344">
        <v>11.800000190734863</v>
      </c>
    </row>
    <row r="8" spans="1:11" ht="14.4" customHeight="1" x14ac:dyDescent="0.3">
      <c r="A8" s="339" t="s">
        <v>470</v>
      </c>
      <c r="B8" s="340" t="s">
        <v>471</v>
      </c>
      <c r="C8" s="341" t="s">
        <v>482</v>
      </c>
      <c r="D8" s="342" t="s">
        <v>483</v>
      </c>
      <c r="E8" s="341" t="s">
        <v>518</v>
      </c>
      <c r="F8" s="342" t="s">
        <v>519</v>
      </c>
      <c r="G8" s="341" t="s">
        <v>522</v>
      </c>
      <c r="H8" s="341" t="s">
        <v>523</v>
      </c>
      <c r="I8" s="343">
        <v>13.010000228881836</v>
      </c>
      <c r="J8" s="343">
        <v>5</v>
      </c>
      <c r="K8" s="344">
        <v>65.05000114440918</v>
      </c>
    </row>
    <row r="9" spans="1:11" ht="14.4" customHeight="1" x14ac:dyDescent="0.3">
      <c r="A9" s="339" t="s">
        <v>470</v>
      </c>
      <c r="B9" s="340" t="s">
        <v>471</v>
      </c>
      <c r="C9" s="341" t="s">
        <v>482</v>
      </c>
      <c r="D9" s="342" t="s">
        <v>483</v>
      </c>
      <c r="E9" s="341" t="s">
        <v>518</v>
      </c>
      <c r="F9" s="342" t="s">
        <v>519</v>
      </c>
      <c r="G9" s="341" t="s">
        <v>524</v>
      </c>
      <c r="H9" s="341" t="s">
        <v>525</v>
      </c>
      <c r="I9" s="343">
        <v>15.029999732971191</v>
      </c>
      <c r="J9" s="343">
        <v>1</v>
      </c>
      <c r="K9" s="344">
        <v>15.029999732971191</v>
      </c>
    </row>
    <row r="10" spans="1:11" ht="14.4" customHeight="1" x14ac:dyDescent="0.3">
      <c r="A10" s="339" t="s">
        <v>470</v>
      </c>
      <c r="B10" s="340" t="s">
        <v>471</v>
      </c>
      <c r="C10" s="341" t="s">
        <v>482</v>
      </c>
      <c r="D10" s="342" t="s">
        <v>483</v>
      </c>
      <c r="E10" s="341" t="s">
        <v>518</v>
      </c>
      <c r="F10" s="342" t="s">
        <v>519</v>
      </c>
      <c r="G10" s="341" t="s">
        <v>526</v>
      </c>
      <c r="H10" s="341" t="s">
        <v>527</v>
      </c>
      <c r="I10" s="343">
        <v>6.929999828338623</v>
      </c>
      <c r="J10" s="343">
        <v>2</v>
      </c>
      <c r="K10" s="344">
        <v>13.850000381469727</v>
      </c>
    </row>
    <row r="11" spans="1:11" ht="14.4" customHeight="1" x14ac:dyDescent="0.3">
      <c r="A11" s="339" t="s">
        <v>470</v>
      </c>
      <c r="B11" s="340" t="s">
        <v>471</v>
      </c>
      <c r="C11" s="341" t="s">
        <v>482</v>
      </c>
      <c r="D11" s="342" t="s">
        <v>483</v>
      </c>
      <c r="E11" s="341" t="s">
        <v>518</v>
      </c>
      <c r="F11" s="342" t="s">
        <v>519</v>
      </c>
      <c r="G11" s="341" t="s">
        <v>528</v>
      </c>
      <c r="H11" s="341" t="s">
        <v>529</v>
      </c>
      <c r="I11" s="343">
        <v>8.1599998474121094</v>
      </c>
      <c r="J11" s="343">
        <v>2</v>
      </c>
      <c r="K11" s="344">
        <v>16.309999465942383</v>
      </c>
    </row>
    <row r="12" spans="1:11" ht="14.4" customHeight="1" x14ac:dyDescent="0.3">
      <c r="A12" s="339" t="s">
        <v>470</v>
      </c>
      <c r="B12" s="340" t="s">
        <v>471</v>
      </c>
      <c r="C12" s="341" t="s">
        <v>482</v>
      </c>
      <c r="D12" s="342" t="s">
        <v>483</v>
      </c>
      <c r="E12" s="341" t="s">
        <v>518</v>
      </c>
      <c r="F12" s="342" t="s">
        <v>519</v>
      </c>
      <c r="G12" s="341" t="s">
        <v>530</v>
      </c>
      <c r="H12" s="341" t="s">
        <v>531</v>
      </c>
      <c r="I12" s="343">
        <v>9.3900003433227539</v>
      </c>
      <c r="J12" s="343">
        <v>1</v>
      </c>
      <c r="K12" s="344">
        <v>9.3900003433227539</v>
      </c>
    </row>
    <row r="13" spans="1:11" ht="14.4" customHeight="1" x14ac:dyDescent="0.3">
      <c r="A13" s="339" t="s">
        <v>470</v>
      </c>
      <c r="B13" s="340" t="s">
        <v>471</v>
      </c>
      <c r="C13" s="341" t="s">
        <v>482</v>
      </c>
      <c r="D13" s="342" t="s">
        <v>483</v>
      </c>
      <c r="E13" s="341" t="s">
        <v>518</v>
      </c>
      <c r="F13" s="342" t="s">
        <v>519</v>
      </c>
      <c r="G13" s="341" t="s">
        <v>532</v>
      </c>
      <c r="H13" s="341" t="s">
        <v>533</v>
      </c>
      <c r="I13" s="343">
        <v>17.620000839233398</v>
      </c>
      <c r="J13" s="343">
        <v>1</v>
      </c>
      <c r="K13" s="344">
        <v>17.620000839233398</v>
      </c>
    </row>
    <row r="14" spans="1:11" ht="14.4" customHeight="1" x14ac:dyDescent="0.3">
      <c r="A14" s="339" t="s">
        <v>470</v>
      </c>
      <c r="B14" s="340" t="s">
        <v>471</v>
      </c>
      <c r="C14" s="341" t="s">
        <v>482</v>
      </c>
      <c r="D14" s="342" t="s">
        <v>483</v>
      </c>
      <c r="E14" s="341" t="s">
        <v>518</v>
      </c>
      <c r="F14" s="342" t="s">
        <v>519</v>
      </c>
      <c r="G14" s="341" t="s">
        <v>534</v>
      </c>
      <c r="H14" s="341" t="s">
        <v>535</v>
      </c>
      <c r="I14" s="343">
        <v>22.309999465942383</v>
      </c>
      <c r="J14" s="343">
        <v>1</v>
      </c>
      <c r="K14" s="344">
        <v>22.309999465942383</v>
      </c>
    </row>
    <row r="15" spans="1:11" ht="14.4" customHeight="1" x14ac:dyDescent="0.3">
      <c r="A15" s="339" t="s">
        <v>470</v>
      </c>
      <c r="B15" s="340" t="s">
        <v>471</v>
      </c>
      <c r="C15" s="341" t="s">
        <v>482</v>
      </c>
      <c r="D15" s="342" t="s">
        <v>483</v>
      </c>
      <c r="E15" s="341" t="s">
        <v>518</v>
      </c>
      <c r="F15" s="342" t="s">
        <v>519</v>
      </c>
      <c r="G15" s="341" t="s">
        <v>536</v>
      </c>
      <c r="H15" s="341" t="s">
        <v>537</v>
      </c>
      <c r="I15" s="343">
        <v>2.6800000667572021</v>
      </c>
      <c r="J15" s="343">
        <v>5</v>
      </c>
      <c r="K15" s="344">
        <v>13.399999618530273</v>
      </c>
    </row>
    <row r="16" spans="1:11" ht="14.4" customHeight="1" x14ac:dyDescent="0.3">
      <c r="A16" s="339" t="s">
        <v>470</v>
      </c>
      <c r="B16" s="340" t="s">
        <v>471</v>
      </c>
      <c r="C16" s="341" t="s">
        <v>482</v>
      </c>
      <c r="D16" s="342" t="s">
        <v>483</v>
      </c>
      <c r="E16" s="341" t="s">
        <v>518</v>
      </c>
      <c r="F16" s="342" t="s">
        <v>519</v>
      </c>
      <c r="G16" s="341" t="s">
        <v>538</v>
      </c>
      <c r="H16" s="341" t="s">
        <v>539</v>
      </c>
      <c r="I16" s="343">
        <v>9.3299999237060547</v>
      </c>
      <c r="J16" s="343">
        <v>1</v>
      </c>
      <c r="K16" s="344">
        <v>9.3299999237060547</v>
      </c>
    </row>
    <row r="17" spans="1:11" ht="14.4" customHeight="1" x14ac:dyDescent="0.3">
      <c r="A17" s="339" t="s">
        <v>470</v>
      </c>
      <c r="B17" s="340" t="s">
        <v>471</v>
      </c>
      <c r="C17" s="341" t="s">
        <v>482</v>
      </c>
      <c r="D17" s="342" t="s">
        <v>483</v>
      </c>
      <c r="E17" s="341" t="s">
        <v>514</v>
      </c>
      <c r="F17" s="342" t="s">
        <v>515</v>
      </c>
      <c r="G17" s="341" t="s">
        <v>540</v>
      </c>
      <c r="H17" s="341" t="s">
        <v>541</v>
      </c>
      <c r="I17" s="343">
        <v>198.44000244140625</v>
      </c>
      <c r="J17" s="343">
        <v>2</v>
      </c>
      <c r="K17" s="344">
        <v>396.8800048828125</v>
      </c>
    </row>
    <row r="18" spans="1:11" ht="14.4" customHeight="1" x14ac:dyDescent="0.3">
      <c r="A18" s="339" t="s">
        <v>470</v>
      </c>
      <c r="B18" s="340" t="s">
        <v>471</v>
      </c>
      <c r="C18" s="341" t="s">
        <v>491</v>
      </c>
      <c r="D18" s="342" t="s">
        <v>486</v>
      </c>
      <c r="E18" s="341" t="s">
        <v>542</v>
      </c>
      <c r="F18" s="342" t="s">
        <v>543</v>
      </c>
      <c r="G18" s="341" t="s">
        <v>544</v>
      </c>
      <c r="H18" s="341" t="s">
        <v>545</v>
      </c>
      <c r="I18" s="343">
        <v>815.79998779296875</v>
      </c>
      <c r="J18" s="343">
        <v>1</v>
      </c>
      <c r="K18" s="344">
        <v>815.79998779296875</v>
      </c>
    </row>
    <row r="19" spans="1:11" ht="14.4" customHeight="1" x14ac:dyDescent="0.3">
      <c r="A19" s="339" t="s">
        <v>470</v>
      </c>
      <c r="B19" s="340" t="s">
        <v>471</v>
      </c>
      <c r="C19" s="341" t="s">
        <v>491</v>
      </c>
      <c r="D19" s="342" t="s">
        <v>486</v>
      </c>
      <c r="E19" s="341" t="s">
        <v>542</v>
      </c>
      <c r="F19" s="342" t="s">
        <v>543</v>
      </c>
      <c r="G19" s="341" t="s">
        <v>546</v>
      </c>
      <c r="H19" s="341" t="s">
        <v>547</v>
      </c>
      <c r="I19" s="343">
        <v>1906.9599609375</v>
      </c>
      <c r="J19" s="343">
        <v>1</v>
      </c>
      <c r="K19" s="344">
        <v>1906.9599609375</v>
      </c>
    </row>
    <row r="20" spans="1:11" ht="14.4" customHeight="1" x14ac:dyDescent="0.3">
      <c r="A20" s="339" t="s">
        <v>470</v>
      </c>
      <c r="B20" s="340" t="s">
        <v>471</v>
      </c>
      <c r="C20" s="341" t="s">
        <v>491</v>
      </c>
      <c r="D20" s="342" t="s">
        <v>486</v>
      </c>
      <c r="E20" s="341" t="s">
        <v>518</v>
      </c>
      <c r="F20" s="342" t="s">
        <v>519</v>
      </c>
      <c r="G20" s="341" t="s">
        <v>548</v>
      </c>
      <c r="H20" s="341" t="s">
        <v>549</v>
      </c>
      <c r="I20" s="343">
        <v>0.49500000476837158</v>
      </c>
      <c r="J20" s="343">
        <v>8000</v>
      </c>
      <c r="K20" s="344">
        <v>3952</v>
      </c>
    </row>
    <row r="21" spans="1:11" ht="14.4" customHeight="1" x14ac:dyDescent="0.3">
      <c r="A21" s="339" t="s">
        <v>470</v>
      </c>
      <c r="B21" s="340" t="s">
        <v>471</v>
      </c>
      <c r="C21" s="341" t="s">
        <v>491</v>
      </c>
      <c r="D21" s="342" t="s">
        <v>486</v>
      </c>
      <c r="E21" s="341" t="s">
        <v>518</v>
      </c>
      <c r="F21" s="342" t="s">
        <v>519</v>
      </c>
      <c r="G21" s="341" t="s">
        <v>550</v>
      </c>
      <c r="H21" s="341" t="s">
        <v>551</v>
      </c>
      <c r="I21" s="343">
        <v>0.41999998688697815</v>
      </c>
      <c r="J21" s="343">
        <v>14500</v>
      </c>
      <c r="K21" s="344">
        <v>6090</v>
      </c>
    </row>
    <row r="22" spans="1:11" ht="14.4" customHeight="1" x14ac:dyDescent="0.3">
      <c r="A22" s="339" t="s">
        <v>470</v>
      </c>
      <c r="B22" s="340" t="s">
        <v>471</v>
      </c>
      <c r="C22" s="341" t="s">
        <v>491</v>
      </c>
      <c r="D22" s="342" t="s">
        <v>486</v>
      </c>
      <c r="E22" s="341" t="s">
        <v>518</v>
      </c>
      <c r="F22" s="342" t="s">
        <v>519</v>
      </c>
      <c r="G22" s="341" t="s">
        <v>552</v>
      </c>
      <c r="H22" s="341" t="s">
        <v>553</v>
      </c>
      <c r="I22" s="343">
        <v>27.870000839233398</v>
      </c>
      <c r="J22" s="343">
        <v>15</v>
      </c>
      <c r="K22" s="344">
        <v>418.05001831054687</v>
      </c>
    </row>
    <row r="23" spans="1:11" ht="14.4" customHeight="1" x14ac:dyDescent="0.3">
      <c r="A23" s="339" t="s">
        <v>470</v>
      </c>
      <c r="B23" s="340" t="s">
        <v>471</v>
      </c>
      <c r="C23" s="341" t="s">
        <v>491</v>
      </c>
      <c r="D23" s="342" t="s">
        <v>486</v>
      </c>
      <c r="E23" s="341" t="s">
        <v>514</v>
      </c>
      <c r="F23" s="342" t="s">
        <v>515</v>
      </c>
      <c r="G23" s="341" t="s">
        <v>554</v>
      </c>
      <c r="H23" s="341" t="s">
        <v>555</v>
      </c>
      <c r="I23" s="343">
        <v>54.450000762939453</v>
      </c>
      <c r="J23" s="343">
        <v>400</v>
      </c>
      <c r="K23" s="344">
        <v>21780</v>
      </c>
    </row>
    <row r="24" spans="1:11" ht="14.4" customHeight="1" x14ac:dyDescent="0.3">
      <c r="A24" s="339" t="s">
        <v>470</v>
      </c>
      <c r="B24" s="340" t="s">
        <v>471</v>
      </c>
      <c r="C24" s="341" t="s">
        <v>491</v>
      </c>
      <c r="D24" s="342" t="s">
        <v>486</v>
      </c>
      <c r="E24" s="341" t="s">
        <v>514</v>
      </c>
      <c r="F24" s="342" t="s">
        <v>515</v>
      </c>
      <c r="G24" s="341" t="s">
        <v>556</v>
      </c>
      <c r="H24" s="341" t="s">
        <v>557</v>
      </c>
      <c r="I24" s="343">
        <v>15.927500247955322</v>
      </c>
      <c r="J24" s="343">
        <v>700</v>
      </c>
      <c r="K24" s="344">
        <v>11150</v>
      </c>
    </row>
    <row r="25" spans="1:11" ht="14.4" customHeight="1" x14ac:dyDescent="0.3">
      <c r="A25" s="339" t="s">
        <v>470</v>
      </c>
      <c r="B25" s="340" t="s">
        <v>471</v>
      </c>
      <c r="C25" s="341" t="s">
        <v>491</v>
      </c>
      <c r="D25" s="342" t="s">
        <v>486</v>
      </c>
      <c r="E25" s="341" t="s">
        <v>514</v>
      </c>
      <c r="F25" s="342" t="s">
        <v>515</v>
      </c>
      <c r="G25" s="341" t="s">
        <v>558</v>
      </c>
      <c r="H25" s="341" t="s">
        <v>559</v>
      </c>
      <c r="I25" s="343">
        <v>124.93000030517578</v>
      </c>
      <c r="J25" s="343">
        <v>1150</v>
      </c>
      <c r="K25" s="344">
        <v>143672.37109375</v>
      </c>
    </row>
    <row r="26" spans="1:11" ht="14.4" customHeight="1" x14ac:dyDescent="0.3">
      <c r="A26" s="339" t="s">
        <v>470</v>
      </c>
      <c r="B26" s="340" t="s">
        <v>471</v>
      </c>
      <c r="C26" s="341" t="s">
        <v>491</v>
      </c>
      <c r="D26" s="342" t="s">
        <v>486</v>
      </c>
      <c r="E26" s="341" t="s">
        <v>514</v>
      </c>
      <c r="F26" s="342" t="s">
        <v>515</v>
      </c>
      <c r="G26" s="341" t="s">
        <v>560</v>
      </c>
      <c r="H26" s="341" t="s">
        <v>561</v>
      </c>
      <c r="I26" s="343">
        <v>11.736666361490885</v>
      </c>
      <c r="J26" s="343">
        <v>200</v>
      </c>
      <c r="K26" s="344">
        <v>2347.5</v>
      </c>
    </row>
    <row r="27" spans="1:11" ht="14.4" customHeight="1" x14ac:dyDescent="0.3">
      <c r="A27" s="339" t="s">
        <v>470</v>
      </c>
      <c r="B27" s="340" t="s">
        <v>471</v>
      </c>
      <c r="C27" s="341" t="s">
        <v>491</v>
      </c>
      <c r="D27" s="342" t="s">
        <v>486</v>
      </c>
      <c r="E27" s="341" t="s">
        <v>514</v>
      </c>
      <c r="F27" s="342" t="s">
        <v>515</v>
      </c>
      <c r="G27" s="341" t="s">
        <v>562</v>
      </c>
      <c r="H27" s="341" t="s">
        <v>563</v>
      </c>
      <c r="I27" s="343">
        <v>605</v>
      </c>
      <c r="J27" s="343">
        <v>-48</v>
      </c>
      <c r="K27" s="344">
        <v>-29040</v>
      </c>
    </row>
    <row r="28" spans="1:11" ht="14.4" customHeight="1" x14ac:dyDescent="0.3">
      <c r="A28" s="339" t="s">
        <v>470</v>
      </c>
      <c r="B28" s="340" t="s">
        <v>471</v>
      </c>
      <c r="C28" s="341" t="s">
        <v>491</v>
      </c>
      <c r="D28" s="342" t="s">
        <v>486</v>
      </c>
      <c r="E28" s="341" t="s">
        <v>514</v>
      </c>
      <c r="F28" s="342" t="s">
        <v>515</v>
      </c>
      <c r="G28" s="341" t="s">
        <v>564</v>
      </c>
      <c r="H28" s="341" t="s">
        <v>565</v>
      </c>
      <c r="I28" s="343">
        <v>562.6500244140625</v>
      </c>
      <c r="J28" s="343">
        <v>48</v>
      </c>
      <c r="K28" s="344">
        <v>27007.19921875</v>
      </c>
    </row>
    <row r="29" spans="1:11" ht="14.4" customHeight="1" x14ac:dyDescent="0.3">
      <c r="A29" s="339" t="s">
        <v>470</v>
      </c>
      <c r="B29" s="340" t="s">
        <v>471</v>
      </c>
      <c r="C29" s="341" t="s">
        <v>491</v>
      </c>
      <c r="D29" s="342" t="s">
        <v>486</v>
      </c>
      <c r="E29" s="341" t="s">
        <v>514</v>
      </c>
      <c r="F29" s="342" t="s">
        <v>515</v>
      </c>
      <c r="G29" s="341" t="s">
        <v>566</v>
      </c>
      <c r="H29" s="341" t="s">
        <v>567</v>
      </c>
      <c r="I29" s="343">
        <v>562.6500244140625</v>
      </c>
      <c r="J29" s="343">
        <v>478</v>
      </c>
      <c r="K29" s="344">
        <v>268946.69995117188</v>
      </c>
    </row>
    <row r="30" spans="1:11" ht="14.4" customHeight="1" x14ac:dyDescent="0.3">
      <c r="A30" s="339" t="s">
        <v>470</v>
      </c>
      <c r="B30" s="340" t="s">
        <v>471</v>
      </c>
      <c r="C30" s="341" t="s">
        <v>491</v>
      </c>
      <c r="D30" s="342" t="s">
        <v>486</v>
      </c>
      <c r="E30" s="341" t="s">
        <v>514</v>
      </c>
      <c r="F30" s="342" t="s">
        <v>515</v>
      </c>
      <c r="G30" s="341" t="s">
        <v>568</v>
      </c>
      <c r="H30" s="341" t="s">
        <v>569</v>
      </c>
      <c r="I30" s="343">
        <v>0.47399999499320983</v>
      </c>
      <c r="J30" s="343">
        <v>1100</v>
      </c>
      <c r="K30" s="344">
        <v>522</v>
      </c>
    </row>
    <row r="31" spans="1:11" ht="14.4" customHeight="1" x14ac:dyDescent="0.3">
      <c r="A31" s="339" t="s">
        <v>470</v>
      </c>
      <c r="B31" s="340" t="s">
        <v>471</v>
      </c>
      <c r="C31" s="341" t="s">
        <v>491</v>
      </c>
      <c r="D31" s="342" t="s">
        <v>486</v>
      </c>
      <c r="E31" s="341" t="s">
        <v>514</v>
      </c>
      <c r="F31" s="342" t="s">
        <v>515</v>
      </c>
      <c r="G31" s="341" t="s">
        <v>570</v>
      </c>
      <c r="H31" s="341" t="s">
        <v>571</v>
      </c>
      <c r="I31" s="343">
        <v>6.309999942779541</v>
      </c>
      <c r="J31" s="343">
        <v>2900</v>
      </c>
      <c r="K31" s="344">
        <v>18303.990234375</v>
      </c>
    </row>
    <row r="32" spans="1:11" ht="14.4" customHeight="1" x14ac:dyDescent="0.3">
      <c r="A32" s="339" t="s">
        <v>470</v>
      </c>
      <c r="B32" s="340" t="s">
        <v>471</v>
      </c>
      <c r="C32" s="341" t="s">
        <v>491</v>
      </c>
      <c r="D32" s="342" t="s">
        <v>486</v>
      </c>
      <c r="E32" s="341" t="s">
        <v>514</v>
      </c>
      <c r="F32" s="342" t="s">
        <v>515</v>
      </c>
      <c r="G32" s="341" t="s">
        <v>572</v>
      </c>
      <c r="H32" s="341" t="s">
        <v>573</v>
      </c>
      <c r="I32" s="343">
        <v>9.1499996185302734</v>
      </c>
      <c r="J32" s="343">
        <v>4200</v>
      </c>
      <c r="K32" s="344">
        <v>38415.349609375</v>
      </c>
    </row>
    <row r="33" spans="1:11" ht="14.4" customHeight="1" x14ac:dyDescent="0.3">
      <c r="A33" s="339" t="s">
        <v>470</v>
      </c>
      <c r="B33" s="340" t="s">
        <v>471</v>
      </c>
      <c r="C33" s="341" t="s">
        <v>491</v>
      </c>
      <c r="D33" s="342" t="s">
        <v>486</v>
      </c>
      <c r="E33" s="341" t="s">
        <v>514</v>
      </c>
      <c r="F33" s="342" t="s">
        <v>515</v>
      </c>
      <c r="G33" s="341" t="s">
        <v>574</v>
      </c>
      <c r="H33" s="341" t="s">
        <v>575</v>
      </c>
      <c r="I33" s="343">
        <v>4.309999942779541</v>
      </c>
      <c r="J33" s="343">
        <v>1600</v>
      </c>
      <c r="K33" s="344">
        <v>6897.0198974609375</v>
      </c>
    </row>
    <row r="34" spans="1:11" ht="14.4" customHeight="1" x14ac:dyDescent="0.3">
      <c r="A34" s="339" t="s">
        <v>470</v>
      </c>
      <c r="B34" s="340" t="s">
        <v>471</v>
      </c>
      <c r="C34" s="341" t="s">
        <v>491</v>
      </c>
      <c r="D34" s="342" t="s">
        <v>486</v>
      </c>
      <c r="E34" s="341" t="s">
        <v>514</v>
      </c>
      <c r="F34" s="342" t="s">
        <v>515</v>
      </c>
      <c r="G34" s="341" t="s">
        <v>576</v>
      </c>
      <c r="H34" s="341" t="s">
        <v>577</v>
      </c>
      <c r="I34" s="343">
        <v>14.649999618530273</v>
      </c>
      <c r="J34" s="343">
        <v>3400</v>
      </c>
      <c r="K34" s="344">
        <v>49818.900390625</v>
      </c>
    </row>
    <row r="35" spans="1:11" ht="14.4" customHeight="1" x14ac:dyDescent="0.3">
      <c r="A35" s="339" t="s">
        <v>470</v>
      </c>
      <c r="B35" s="340" t="s">
        <v>471</v>
      </c>
      <c r="C35" s="341" t="s">
        <v>491</v>
      </c>
      <c r="D35" s="342" t="s">
        <v>486</v>
      </c>
      <c r="E35" s="341" t="s">
        <v>514</v>
      </c>
      <c r="F35" s="342" t="s">
        <v>515</v>
      </c>
      <c r="G35" s="341" t="s">
        <v>578</v>
      </c>
      <c r="H35" s="341" t="s">
        <v>579</v>
      </c>
      <c r="I35" s="343">
        <v>5.4200000762939453</v>
      </c>
      <c r="J35" s="343">
        <v>2800</v>
      </c>
      <c r="K35" s="344">
        <v>15172.139892578125</v>
      </c>
    </row>
    <row r="36" spans="1:11" ht="14.4" customHeight="1" x14ac:dyDescent="0.3">
      <c r="A36" s="339" t="s">
        <v>470</v>
      </c>
      <c r="B36" s="340" t="s">
        <v>471</v>
      </c>
      <c r="C36" s="341" t="s">
        <v>491</v>
      </c>
      <c r="D36" s="342" t="s">
        <v>486</v>
      </c>
      <c r="E36" s="341" t="s">
        <v>514</v>
      </c>
      <c r="F36" s="342" t="s">
        <v>515</v>
      </c>
      <c r="G36" s="341" t="s">
        <v>580</v>
      </c>
      <c r="H36" s="341" t="s">
        <v>581</v>
      </c>
      <c r="I36" s="343">
        <v>7.4269999027252194</v>
      </c>
      <c r="J36" s="343">
        <v>3580</v>
      </c>
      <c r="K36" s="344">
        <v>26591.809967041016</v>
      </c>
    </row>
    <row r="37" spans="1:11" ht="14.4" customHeight="1" x14ac:dyDescent="0.3">
      <c r="A37" s="339" t="s">
        <v>470</v>
      </c>
      <c r="B37" s="340" t="s">
        <v>471</v>
      </c>
      <c r="C37" s="341" t="s">
        <v>491</v>
      </c>
      <c r="D37" s="342" t="s">
        <v>486</v>
      </c>
      <c r="E37" s="341" t="s">
        <v>514</v>
      </c>
      <c r="F37" s="342" t="s">
        <v>515</v>
      </c>
      <c r="G37" s="341" t="s">
        <v>582</v>
      </c>
      <c r="H37" s="341" t="s">
        <v>583</v>
      </c>
      <c r="I37" s="343">
        <v>8.7600002288818359</v>
      </c>
      <c r="J37" s="343">
        <v>1100</v>
      </c>
      <c r="K37" s="344">
        <v>9636.43994140625</v>
      </c>
    </row>
    <row r="38" spans="1:11" ht="14.4" customHeight="1" x14ac:dyDescent="0.3">
      <c r="A38" s="339" t="s">
        <v>470</v>
      </c>
      <c r="B38" s="340" t="s">
        <v>471</v>
      </c>
      <c r="C38" s="341" t="s">
        <v>491</v>
      </c>
      <c r="D38" s="342" t="s">
        <v>486</v>
      </c>
      <c r="E38" s="341" t="s">
        <v>514</v>
      </c>
      <c r="F38" s="342" t="s">
        <v>515</v>
      </c>
      <c r="G38" s="341" t="s">
        <v>584</v>
      </c>
      <c r="H38" s="341" t="s">
        <v>585</v>
      </c>
      <c r="I38" s="343">
        <v>3.619999885559082</v>
      </c>
      <c r="J38" s="343">
        <v>200</v>
      </c>
      <c r="K38" s="344">
        <v>723.58001708984375</v>
      </c>
    </row>
    <row r="39" spans="1:11" ht="14.4" customHeight="1" x14ac:dyDescent="0.3">
      <c r="A39" s="339" t="s">
        <v>470</v>
      </c>
      <c r="B39" s="340" t="s">
        <v>471</v>
      </c>
      <c r="C39" s="341" t="s">
        <v>491</v>
      </c>
      <c r="D39" s="342" t="s">
        <v>486</v>
      </c>
      <c r="E39" s="341" t="s">
        <v>514</v>
      </c>
      <c r="F39" s="342" t="s">
        <v>515</v>
      </c>
      <c r="G39" s="341" t="s">
        <v>586</v>
      </c>
      <c r="H39" s="341" t="s">
        <v>587</v>
      </c>
      <c r="I39" s="343">
        <v>71.389999389648437</v>
      </c>
      <c r="J39" s="343">
        <v>100</v>
      </c>
      <c r="K39" s="344">
        <v>7139</v>
      </c>
    </row>
    <row r="40" spans="1:11" ht="14.4" customHeight="1" x14ac:dyDescent="0.3">
      <c r="A40" s="339" t="s">
        <v>470</v>
      </c>
      <c r="B40" s="340" t="s">
        <v>471</v>
      </c>
      <c r="C40" s="341" t="s">
        <v>491</v>
      </c>
      <c r="D40" s="342" t="s">
        <v>486</v>
      </c>
      <c r="E40" s="341" t="s">
        <v>514</v>
      </c>
      <c r="F40" s="342" t="s">
        <v>515</v>
      </c>
      <c r="G40" s="341" t="s">
        <v>588</v>
      </c>
      <c r="H40" s="341" t="s">
        <v>589</v>
      </c>
      <c r="I40" s="343">
        <v>0.47333332896232605</v>
      </c>
      <c r="J40" s="343">
        <v>8000</v>
      </c>
      <c r="K40" s="344">
        <v>3799.9999876022339</v>
      </c>
    </row>
    <row r="41" spans="1:11" ht="14.4" customHeight="1" x14ac:dyDescent="0.3">
      <c r="A41" s="339" t="s">
        <v>470</v>
      </c>
      <c r="B41" s="340" t="s">
        <v>471</v>
      </c>
      <c r="C41" s="341" t="s">
        <v>491</v>
      </c>
      <c r="D41" s="342" t="s">
        <v>486</v>
      </c>
      <c r="E41" s="341" t="s">
        <v>590</v>
      </c>
      <c r="F41" s="342" t="s">
        <v>591</v>
      </c>
      <c r="G41" s="341" t="s">
        <v>592</v>
      </c>
      <c r="H41" s="341" t="s">
        <v>593</v>
      </c>
      <c r="I41" s="343">
        <v>307.33999633789062</v>
      </c>
      <c r="J41" s="343">
        <v>1560</v>
      </c>
      <c r="K41" s="344">
        <v>479450.41015625</v>
      </c>
    </row>
    <row r="42" spans="1:11" ht="14.4" customHeight="1" x14ac:dyDescent="0.3">
      <c r="A42" s="339" t="s">
        <v>470</v>
      </c>
      <c r="B42" s="340" t="s">
        <v>471</v>
      </c>
      <c r="C42" s="341" t="s">
        <v>491</v>
      </c>
      <c r="D42" s="342" t="s">
        <v>486</v>
      </c>
      <c r="E42" s="341" t="s">
        <v>590</v>
      </c>
      <c r="F42" s="342" t="s">
        <v>591</v>
      </c>
      <c r="G42" s="341" t="s">
        <v>594</v>
      </c>
      <c r="H42" s="341" t="s">
        <v>595</v>
      </c>
      <c r="I42" s="343">
        <v>24.180000305175781</v>
      </c>
      <c r="J42" s="343">
        <v>100</v>
      </c>
      <c r="K42" s="344">
        <v>2417.580078125</v>
      </c>
    </row>
    <row r="43" spans="1:11" ht="14.4" customHeight="1" x14ac:dyDescent="0.3">
      <c r="A43" s="339" t="s">
        <v>470</v>
      </c>
      <c r="B43" s="340" t="s">
        <v>471</v>
      </c>
      <c r="C43" s="341" t="s">
        <v>491</v>
      </c>
      <c r="D43" s="342" t="s">
        <v>486</v>
      </c>
      <c r="E43" s="341" t="s">
        <v>590</v>
      </c>
      <c r="F43" s="342" t="s">
        <v>591</v>
      </c>
      <c r="G43" s="341" t="s">
        <v>596</v>
      </c>
      <c r="H43" s="341" t="s">
        <v>597</v>
      </c>
      <c r="I43" s="343">
        <v>52.419998168945313</v>
      </c>
      <c r="J43" s="343">
        <v>2400</v>
      </c>
      <c r="K43" s="344">
        <v>125801.26171875</v>
      </c>
    </row>
    <row r="44" spans="1:11" ht="14.4" customHeight="1" x14ac:dyDescent="0.3">
      <c r="A44" s="339" t="s">
        <v>470</v>
      </c>
      <c r="B44" s="340" t="s">
        <v>471</v>
      </c>
      <c r="C44" s="341" t="s">
        <v>491</v>
      </c>
      <c r="D44" s="342" t="s">
        <v>486</v>
      </c>
      <c r="E44" s="341" t="s">
        <v>590</v>
      </c>
      <c r="F44" s="342" t="s">
        <v>591</v>
      </c>
      <c r="G44" s="341" t="s">
        <v>598</v>
      </c>
      <c r="H44" s="341" t="s">
        <v>599</v>
      </c>
      <c r="I44" s="343">
        <v>10.073000240325928</v>
      </c>
      <c r="J44" s="343">
        <v>14000</v>
      </c>
      <c r="K44" s="344">
        <v>140216.2490234375</v>
      </c>
    </row>
    <row r="45" spans="1:11" ht="14.4" customHeight="1" x14ac:dyDescent="0.3">
      <c r="A45" s="339" t="s">
        <v>470</v>
      </c>
      <c r="B45" s="340" t="s">
        <v>471</v>
      </c>
      <c r="C45" s="341" t="s">
        <v>491</v>
      </c>
      <c r="D45" s="342" t="s">
        <v>486</v>
      </c>
      <c r="E45" s="341" t="s">
        <v>600</v>
      </c>
      <c r="F45" s="342" t="s">
        <v>601</v>
      </c>
      <c r="G45" s="341" t="s">
        <v>602</v>
      </c>
      <c r="H45" s="341" t="s">
        <v>603</v>
      </c>
      <c r="I45" s="343">
        <v>7.869999885559082</v>
      </c>
      <c r="J45" s="343">
        <v>2500</v>
      </c>
      <c r="K45" s="344">
        <v>19662.5</v>
      </c>
    </row>
    <row r="46" spans="1:11" ht="14.4" customHeight="1" x14ac:dyDescent="0.3">
      <c r="A46" s="339" t="s">
        <v>470</v>
      </c>
      <c r="B46" s="340" t="s">
        <v>471</v>
      </c>
      <c r="C46" s="341" t="s">
        <v>491</v>
      </c>
      <c r="D46" s="342" t="s">
        <v>486</v>
      </c>
      <c r="E46" s="341" t="s">
        <v>600</v>
      </c>
      <c r="F46" s="342" t="s">
        <v>601</v>
      </c>
      <c r="G46" s="341" t="s">
        <v>604</v>
      </c>
      <c r="H46" s="341" t="s">
        <v>605</v>
      </c>
      <c r="I46" s="343">
        <v>0.52222223414315116</v>
      </c>
      <c r="J46" s="343">
        <v>18000</v>
      </c>
      <c r="K46" s="344">
        <v>9405.5</v>
      </c>
    </row>
    <row r="47" spans="1:11" ht="14.4" customHeight="1" x14ac:dyDescent="0.3">
      <c r="A47" s="339" t="s">
        <v>470</v>
      </c>
      <c r="B47" s="340" t="s">
        <v>471</v>
      </c>
      <c r="C47" s="341" t="s">
        <v>491</v>
      </c>
      <c r="D47" s="342" t="s">
        <v>486</v>
      </c>
      <c r="E47" s="341" t="s">
        <v>606</v>
      </c>
      <c r="F47" s="342" t="s">
        <v>607</v>
      </c>
      <c r="G47" s="341" t="s">
        <v>608</v>
      </c>
      <c r="H47" s="341" t="s">
        <v>609</v>
      </c>
      <c r="I47" s="343">
        <v>1.8200000524520874</v>
      </c>
      <c r="J47" s="343">
        <v>800</v>
      </c>
      <c r="K47" s="344">
        <v>1452</v>
      </c>
    </row>
    <row r="48" spans="1:11" ht="14.4" customHeight="1" x14ac:dyDescent="0.3">
      <c r="A48" s="339" t="s">
        <v>470</v>
      </c>
      <c r="B48" s="340" t="s">
        <v>471</v>
      </c>
      <c r="C48" s="341" t="s">
        <v>491</v>
      </c>
      <c r="D48" s="342" t="s">
        <v>486</v>
      </c>
      <c r="E48" s="341" t="s">
        <v>606</v>
      </c>
      <c r="F48" s="342" t="s">
        <v>607</v>
      </c>
      <c r="G48" s="341" t="s">
        <v>610</v>
      </c>
      <c r="H48" s="341" t="s">
        <v>611</v>
      </c>
      <c r="I48" s="343">
        <v>1.8200000524520874</v>
      </c>
      <c r="J48" s="343">
        <v>800</v>
      </c>
      <c r="K48" s="344">
        <v>1452</v>
      </c>
    </row>
    <row r="49" spans="1:11" ht="14.4" customHeight="1" x14ac:dyDescent="0.3">
      <c r="A49" s="339" t="s">
        <v>470</v>
      </c>
      <c r="B49" s="340" t="s">
        <v>471</v>
      </c>
      <c r="C49" s="341" t="s">
        <v>491</v>
      </c>
      <c r="D49" s="342" t="s">
        <v>486</v>
      </c>
      <c r="E49" s="341" t="s">
        <v>606</v>
      </c>
      <c r="F49" s="342" t="s">
        <v>607</v>
      </c>
      <c r="G49" s="341" t="s">
        <v>612</v>
      </c>
      <c r="H49" s="341" t="s">
        <v>613</v>
      </c>
      <c r="I49" s="343">
        <v>0.68999999761581421</v>
      </c>
      <c r="J49" s="343">
        <v>1000</v>
      </c>
      <c r="K49" s="344">
        <v>690</v>
      </c>
    </row>
    <row r="50" spans="1:11" ht="14.4" customHeight="1" x14ac:dyDescent="0.3">
      <c r="A50" s="339" t="s">
        <v>470</v>
      </c>
      <c r="B50" s="340" t="s">
        <v>471</v>
      </c>
      <c r="C50" s="341" t="s">
        <v>491</v>
      </c>
      <c r="D50" s="342" t="s">
        <v>486</v>
      </c>
      <c r="E50" s="341" t="s">
        <v>606</v>
      </c>
      <c r="F50" s="342" t="s">
        <v>607</v>
      </c>
      <c r="G50" s="341" t="s">
        <v>614</v>
      </c>
      <c r="H50" s="341" t="s">
        <v>615</v>
      </c>
      <c r="I50" s="343">
        <v>0.68999999761581421</v>
      </c>
      <c r="J50" s="343">
        <v>2000</v>
      </c>
      <c r="K50" s="344">
        <v>1380</v>
      </c>
    </row>
    <row r="51" spans="1:11" ht="14.4" customHeight="1" x14ac:dyDescent="0.3">
      <c r="A51" s="339" t="s">
        <v>470</v>
      </c>
      <c r="B51" s="340" t="s">
        <v>471</v>
      </c>
      <c r="C51" s="341" t="s">
        <v>491</v>
      </c>
      <c r="D51" s="342" t="s">
        <v>486</v>
      </c>
      <c r="E51" s="341" t="s">
        <v>606</v>
      </c>
      <c r="F51" s="342" t="s">
        <v>607</v>
      </c>
      <c r="G51" s="341" t="s">
        <v>616</v>
      </c>
      <c r="H51" s="341" t="s">
        <v>617</v>
      </c>
      <c r="I51" s="343">
        <v>0.68999999761581421</v>
      </c>
      <c r="J51" s="343">
        <v>2000</v>
      </c>
      <c r="K51" s="344">
        <v>1380</v>
      </c>
    </row>
    <row r="52" spans="1:11" ht="14.4" customHeight="1" x14ac:dyDescent="0.3">
      <c r="A52" s="339" t="s">
        <v>470</v>
      </c>
      <c r="B52" s="340" t="s">
        <v>471</v>
      </c>
      <c r="C52" s="341" t="s">
        <v>491</v>
      </c>
      <c r="D52" s="342" t="s">
        <v>486</v>
      </c>
      <c r="E52" s="341" t="s">
        <v>606</v>
      </c>
      <c r="F52" s="342" t="s">
        <v>607</v>
      </c>
      <c r="G52" s="341" t="s">
        <v>618</v>
      </c>
      <c r="H52" s="341" t="s">
        <v>619</v>
      </c>
      <c r="I52" s="343">
        <v>1.8200000524520874</v>
      </c>
      <c r="J52" s="343">
        <v>100</v>
      </c>
      <c r="K52" s="344">
        <v>181.5</v>
      </c>
    </row>
    <row r="53" spans="1:11" ht="14.4" customHeight="1" x14ac:dyDescent="0.3">
      <c r="A53" s="339" t="s">
        <v>470</v>
      </c>
      <c r="B53" s="340" t="s">
        <v>471</v>
      </c>
      <c r="C53" s="341" t="s">
        <v>491</v>
      </c>
      <c r="D53" s="342" t="s">
        <v>486</v>
      </c>
      <c r="E53" s="341" t="s">
        <v>606</v>
      </c>
      <c r="F53" s="342" t="s">
        <v>607</v>
      </c>
      <c r="G53" s="341" t="s">
        <v>620</v>
      </c>
      <c r="H53" s="341" t="s">
        <v>621</v>
      </c>
      <c r="I53" s="343">
        <v>1.8200000524520874</v>
      </c>
      <c r="J53" s="343">
        <v>100</v>
      </c>
      <c r="K53" s="344">
        <v>181.5</v>
      </c>
    </row>
    <row r="54" spans="1:11" ht="14.4" customHeight="1" x14ac:dyDescent="0.3">
      <c r="A54" s="339" t="s">
        <v>470</v>
      </c>
      <c r="B54" s="340" t="s">
        <v>471</v>
      </c>
      <c r="C54" s="341" t="s">
        <v>491</v>
      </c>
      <c r="D54" s="342" t="s">
        <v>486</v>
      </c>
      <c r="E54" s="341" t="s">
        <v>606</v>
      </c>
      <c r="F54" s="342" t="s">
        <v>607</v>
      </c>
      <c r="G54" s="341" t="s">
        <v>622</v>
      </c>
      <c r="H54" s="341" t="s">
        <v>623</v>
      </c>
      <c r="I54" s="343">
        <v>19.319999853769939</v>
      </c>
      <c r="J54" s="343">
        <v>1500</v>
      </c>
      <c r="K54" s="344">
        <v>29229.969970703125</v>
      </c>
    </row>
    <row r="55" spans="1:11" ht="14.4" customHeight="1" x14ac:dyDescent="0.3">
      <c r="A55" s="339" t="s">
        <v>470</v>
      </c>
      <c r="B55" s="340" t="s">
        <v>471</v>
      </c>
      <c r="C55" s="341" t="s">
        <v>491</v>
      </c>
      <c r="D55" s="342" t="s">
        <v>486</v>
      </c>
      <c r="E55" s="341" t="s">
        <v>606</v>
      </c>
      <c r="F55" s="342" t="s">
        <v>607</v>
      </c>
      <c r="G55" s="341" t="s">
        <v>624</v>
      </c>
      <c r="H55" s="341" t="s">
        <v>625</v>
      </c>
      <c r="I55" s="343">
        <v>19.439999852861678</v>
      </c>
      <c r="J55" s="343">
        <v>1650</v>
      </c>
      <c r="K55" s="344">
        <v>32253.760070800781</v>
      </c>
    </row>
    <row r="56" spans="1:11" ht="14.4" customHeight="1" x14ac:dyDescent="0.3">
      <c r="A56" s="339" t="s">
        <v>470</v>
      </c>
      <c r="B56" s="340" t="s">
        <v>471</v>
      </c>
      <c r="C56" s="341" t="s">
        <v>491</v>
      </c>
      <c r="D56" s="342" t="s">
        <v>486</v>
      </c>
      <c r="E56" s="341" t="s">
        <v>606</v>
      </c>
      <c r="F56" s="342" t="s">
        <v>607</v>
      </c>
      <c r="G56" s="341" t="s">
        <v>626</v>
      </c>
      <c r="H56" s="341" t="s">
        <v>627</v>
      </c>
      <c r="I56" s="343">
        <v>20.159999847412109</v>
      </c>
      <c r="J56" s="343">
        <v>50</v>
      </c>
      <c r="K56" s="344">
        <v>1007.9299926757812</v>
      </c>
    </row>
    <row r="57" spans="1:11" ht="14.4" customHeight="1" x14ac:dyDescent="0.3">
      <c r="A57" s="339" t="s">
        <v>470</v>
      </c>
      <c r="B57" s="340" t="s">
        <v>471</v>
      </c>
      <c r="C57" s="341" t="s">
        <v>491</v>
      </c>
      <c r="D57" s="342" t="s">
        <v>486</v>
      </c>
      <c r="E57" s="341" t="s">
        <v>606</v>
      </c>
      <c r="F57" s="342" t="s">
        <v>607</v>
      </c>
      <c r="G57" s="341" t="s">
        <v>628</v>
      </c>
      <c r="H57" s="341" t="s">
        <v>629</v>
      </c>
      <c r="I57" s="343">
        <v>20.159999847412109</v>
      </c>
      <c r="J57" s="343">
        <v>50</v>
      </c>
      <c r="K57" s="344">
        <v>1007.9299926757812</v>
      </c>
    </row>
    <row r="58" spans="1:11" ht="14.4" customHeight="1" x14ac:dyDescent="0.3">
      <c r="A58" s="339" t="s">
        <v>470</v>
      </c>
      <c r="B58" s="340" t="s">
        <v>471</v>
      </c>
      <c r="C58" s="341" t="s">
        <v>491</v>
      </c>
      <c r="D58" s="342" t="s">
        <v>486</v>
      </c>
      <c r="E58" s="341" t="s">
        <v>606</v>
      </c>
      <c r="F58" s="342" t="s">
        <v>607</v>
      </c>
      <c r="G58" s="341" t="s">
        <v>630</v>
      </c>
      <c r="H58" s="341" t="s">
        <v>631</v>
      </c>
      <c r="I58" s="343">
        <v>10.159999847412109</v>
      </c>
      <c r="J58" s="343">
        <v>900</v>
      </c>
      <c r="K58" s="344">
        <v>9146.8001708984375</v>
      </c>
    </row>
    <row r="59" spans="1:11" ht="14.4" customHeight="1" x14ac:dyDescent="0.3">
      <c r="A59" s="339" t="s">
        <v>470</v>
      </c>
      <c r="B59" s="340" t="s">
        <v>471</v>
      </c>
      <c r="C59" s="341" t="s">
        <v>491</v>
      </c>
      <c r="D59" s="342" t="s">
        <v>486</v>
      </c>
      <c r="E59" s="341" t="s">
        <v>606</v>
      </c>
      <c r="F59" s="342" t="s">
        <v>607</v>
      </c>
      <c r="G59" s="341" t="s">
        <v>632</v>
      </c>
      <c r="H59" s="341" t="s">
        <v>633</v>
      </c>
      <c r="I59" s="343">
        <v>10.159999847412109</v>
      </c>
      <c r="J59" s="343">
        <v>1150</v>
      </c>
      <c r="K59" s="344">
        <v>11688.600219726563</v>
      </c>
    </row>
    <row r="60" spans="1:11" ht="14.4" customHeight="1" x14ac:dyDescent="0.3">
      <c r="A60" s="339" t="s">
        <v>470</v>
      </c>
      <c r="B60" s="340" t="s">
        <v>471</v>
      </c>
      <c r="C60" s="341" t="s">
        <v>491</v>
      </c>
      <c r="D60" s="342" t="s">
        <v>486</v>
      </c>
      <c r="E60" s="341" t="s">
        <v>606</v>
      </c>
      <c r="F60" s="342" t="s">
        <v>607</v>
      </c>
      <c r="G60" s="341" t="s">
        <v>634</v>
      </c>
      <c r="H60" s="341" t="s">
        <v>635</v>
      </c>
      <c r="I60" s="343">
        <v>10.159999847412109</v>
      </c>
      <c r="J60" s="343">
        <v>500</v>
      </c>
      <c r="K60" s="344">
        <v>5081.800048828125</v>
      </c>
    </row>
    <row r="61" spans="1:11" ht="14.4" customHeight="1" x14ac:dyDescent="0.3">
      <c r="A61" s="339" t="s">
        <v>470</v>
      </c>
      <c r="B61" s="340" t="s">
        <v>471</v>
      </c>
      <c r="C61" s="341" t="s">
        <v>491</v>
      </c>
      <c r="D61" s="342" t="s">
        <v>486</v>
      </c>
      <c r="E61" s="341" t="s">
        <v>606</v>
      </c>
      <c r="F61" s="342" t="s">
        <v>607</v>
      </c>
      <c r="G61" s="341" t="s">
        <v>636</v>
      </c>
      <c r="H61" s="341" t="s">
        <v>637</v>
      </c>
      <c r="I61" s="343">
        <v>10.159999847412109</v>
      </c>
      <c r="J61" s="343">
        <v>50</v>
      </c>
      <c r="K61" s="344">
        <v>508.20001220703125</v>
      </c>
    </row>
    <row r="62" spans="1:11" ht="14.4" customHeight="1" x14ac:dyDescent="0.3">
      <c r="A62" s="339" t="s">
        <v>470</v>
      </c>
      <c r="B62" s="340" t="s">
        <v>471</v>
      </c>
      <c r="C62" s="341" t="s">
        <v>491</v>
      </c>
      <c r="D62" s="342" t="s">
        <v>486</v>
      </c>
      <c r="E62" s="341" t="s">
        <v>606</v>
      </c>
      <c r="F62" s="342" t="s">
        <v>607</v>
      </c>
      <c r="G62" s="341" t="s">
        <v>638</v>
      </c>
      <c r="H62" s="341" t="s">
        <v>639</v>
      </c>
      <c r="I62" s="343">
        <v>36.139999389648438</v>
      </c>
      <c r="J62" s="343">
        <v>50</v>
      </c>
      <c r="K62" s="344">
        <v>1807.1400146484375</v>
      </c>
    </row>
    <row r="63" spans="1:11" ht="14.4" customHeight="1" x14ac:dyDescent="0.3">
      <c r="A63" s="339" t="s">
        <v>470</v>
      </c>
      <c r="B63" s="340" t="s">
        <v>471</v>
      </c>
      <c r="C63" s="341" t="s">
        <v>491</v>
      </c>
      <c r="D63" s="342" t="s">
        <v>486</v>
      </c>
      <c r="E63" s="341" t="s">
        <v>606</v>
      </c>
      <c r="F63" s="342" t="s">
        <v>607</v>
      </c>
      <c r="G63" s="341" t="s">
        <v>640</v>
      </c>
      <c r="H63" s="341" t="s">
        <v>641</v>
      </c>
      <c r="I63" s="343">
        <v>36.139999389648438</v>
      </c>
      <c r="J63" s="343">
        <v>50</v>
      </c>
      <c r="K63" s="344">
        <v>1807.1400146484375</v>
      </c>
    </row>
    <row r="64" spans="1:11" ht="14.4" customHeight="1" x14ac:dyDescent="0.3">
      <c r="A64" s="339" t="s">
        <v>470</v>
      </c>
      <c r="B64" s="340" t="s">
        <v>471</v>
      </c>
      <c r="C64" s="341" t="s">
        <v>492</v>
      </c>
      <c r="D64" s="342" t="s">
        <v>493</v>
      </c>
      <c r="E64" s="341" t="s">
        <v>642</v>
      </c>
      <c r="F64" s="342" t="s">
        <v>643</v>
      </c>
      <c r="G64" s="341" t="s">
        <v>644</v>
      </c>
      <c r="H64" s="341" t="s">
        <v>645</v>
      </c>
      <c r="I64" s="343">
        <v>32.669998168945313</v>
      </c>
      <c r="J64" s="343">
        <v>2</v>
      </c>
      <c r="K64" s="344">
        <v>65.339996337890625</v>
      </c>
    </row>
    <row r="65" spans="1:11" ht="14.4" customHeight="1" x14ac:dyDescent="0.3">
      <c r="A65" s="339" t="s">
        <v>470</v>
      </c>
      <c r="B65" s="340" t="s">
        <v>471</v>
      </c>
      <c r="C65" s="341" t="s">
        <v>492</v>
      </c>
      <c r="D65" s="342" t="s">
        <v>493</v>
      </c>
      <c r="E65" s="341" t="s">
        <v>642</v>
      </c>
      <c r="F65" s="342" t="s">
        <v>643</v>
      </c>
      <c r="G65" s="341" t="s">
        <v>646</v>
      </c>
      <c r="H65" s="341" t="s">
        <v>647</v>
      </c>
      <c r="I65" s="343">
        <v>37.509998321533203</v>
      </c>
      <c r="J65" s="343">
        <v>5</v>
      </c>
      <c r="K65" s="344">
        <v>187.55000305175781</v>
      </c>
    </row>
    <row r="66" spans="1:11" ht="14.4" customHeight="1" x14ac:dyDescent="0.3">
      <c r="A66" s="339" t="s">
        <v>470</v>
      </c>
      <c r="B66" s="340" t="s">
        <v>471</v>
      </c>
      <c r="C66" s="341" t="s">
        <v>492</v>
      </c>
      <c r="D66" s="342" t="s">
        <v>493</v>
      </c>
      <c r="E66" s="341" t="s">
        <v>642</v>
      </c>
      <c r="F66" s="342" t="s">
        <v>643</v>
      </c>
      <c r="G66" s="341" t="s">
        <v>648</v>
      </c>
      <c r="H66" s="341" t="s">
        <v>649</v>
      </c>
      <c r="I66" s="343">
        <v>30.25</v>
      </c>
      <c r="J66" s="343">
        <v>2</v>
      </c>
      <c r="K66" s="344">
        <v>60.5</v>
      </c>
    </row>
    <row r="67" spans="1:11" ht="14.4" customHeight="1" x14ac:dyDescent="0.3">
      <c r="A67" s="339" t="s">
        <v>470</v>
      </c>
      <c r="B67" s="340" t="s">
        <v>471</v>
      </c>
      <c r="C67" s="341" t="s">
        <v>492</v>
      </c>
      <c r="D67" s="342" t="s">
        <v>493</v>
      </c>
      <c r="E67" s="341" t="s">
        <v>642</v>
      </c>
      <c r="F67" s="342" t="s">
        <v>643</v>
      </c>
      <c r="G67" s="341" t="s">
        <v>650</v>
      </c>
      <c r="H67" s="341" t="s">
        <v>651</v>
      </c>
      <c r="I67" s="343">
        <v>26.620000839233398</v>
      </c>
      <c r="J67" s="343">
        <v>2</v>
      </c>
      <c r="K67" s="344">
        <v>53.240001678466797</v>
      </c>
    </row>
    <row r="68" spans="1:11" ht="14.4" customHeight="1" x14ac:dyDescent="0.3">
      <c r="A68" s="339" t="s">
        <v>470</v>
      </c>
      <c r="B68" s="340" t="s">
        <v>471</v>
      </c>
      <c r="C68" s="341" t="s">
        <v>492</v>
      </c>
      <c r="D68" s="342" t="s">
        <v>493</v>
      </c>
      <c r="E68" s="341" t="s">
        <v>642</v>
      </c>
      <c r="F68" s="342" t="s">
        <v>643</v>
      </c>
      <c r="G68" s="341" t="s">
        <v>652</v>
      </c>
      <c r="H68" s="341" t="s">
        <v>653</v>
      </c>
      <c r="I68" s="343">
        <v>33.880001068115234</v>
      </c>
      <c r="J68" s="343">
        <v>5</v>
      </c>
      <c r="K68" s="344">
        <v>169.39999389648437</v>
      </c>
    </row>
    <row r="69" spans="1:11" ht="14.4" customHeight="1" x14ac:dyDescent="0.3">
      <c r="A69" s="339" t="s">
        <v>470</v>
      </c>
      <c r="B69" s="340" t="s">
        <v>471</v>
      </c>
      <c r="C69" s="341" t="s">
        <v>492</v>
      </c>
      <c r="D69" s="342" t="s">
        <v>493</v>
      </c>
      <c r="E69" s="341" t="s">
        <v>518</v>
      </c>
      <c r="F69" s="342" t="s">
        <v>519</v>
      </c>
      <c r="G69" s="341" t="s">
        <v>548</v>
      </c>
      <c r="H69" s="341" t="s">
        <v>549</v>
      </c>
      <c r="I69" s="343">
        <v>0.5</v>
      </c>
      <c r="J69" s="343">
        <v>4000</v>
      </c>
      <c r="K69" s="344">
        <v>1986</v>
      </c>
    </row>
    <row r="70" spans="1:11" ht="14.4" customHeight="1" x14ac:dyDescent="0.3">
      <c r="A70" s="339" t="s">
        <v>470</v>
      </c>
      <c r="B70" s="340" t="s">
        <v>471</v>
      </c>
      <c r="C70" s="341" t="s">
        <v>492</v>
      </c>
      <c r="D70" s="342" t="s">
        <v>493</v>
      </c>
      <c r="E70" s="341" t="s">
        <v>518</v>
      </c>
      <c r="F70" s="342" t="s">
        <v>519</v>
      </c>
      <c r="G70" s="341" t="s">
        <v>550</v>
      </c>
      <c r="H70" s="341" t="s">
        <v>551</v>
      </c>
      <c r="I70" s="343">
        <v>0.41999998688697815</v>
      </c>
      <c r="J70" s="343">
        <v>1000</v>
      </c>
      <c r="K70" s="344">
        <v>420</v>
      </c>
    </row>
    <row r="71" spans="1:11" ht="14.4" customHeight="1" x14ac:dyDescent="0.3">
      <c r="A71" s="339" t="s">
        <v>470</v>
      </c>
      <c r="B71" s="340" t="s">
        <v>471</v>
      </c>
      <c r="C71" s="341" t="s">
        <v>492</v>
      </c>
      <c r="D71" s="342" t="s">
        <v>493</v>
      </c>
      <c r="E71" s="341" t="s">
        <v>514</v>
      </c>
      <c r="F71" s="342" t="s">
        <v>515</v>
      </c>
      <c r="G71" s="341" t="s">
        <v>556</v>
      </c>
      <c r="H71" s="341" t="s">
        <v>557</v>
      </c>
      <c r="I71" s="343">
        <v>15.923333485921225</v>
      </c>
      <c r="J71" s="343">
        <v>500</v>
      </c>
      <c r="K71" s="344">
        <v>7961</v>
      </c>
    </row>
    <row r="72" spans="1:11" ht="14.4" customHeight="1" x14ac:dyDescent="0.3">
      <c r="A72" s="339" t="s">
        <v>470</v>
      </c>
      <c r="B72" s="340" t="s">
        <v>471</v>
      </c>
      <c r="C72" s="341" t="s">
        <v>492</v>
      </c>
      <c r="D72" s="342" t="s">
        <v>493</v>
      </c>
      <c r="E72" s="341" t="s">
        <v>514</v>
      </c>
      <c r="F72" s="342" t="s">
        <v>515</v>
      </c>
      <c r="G72" s="341" t="s">
        <v>560</v>
      </c>
      <c r="H72" s="341" t="s">
        <v>561</v>
      </c>
      <c r="I72" s="343">
        <v>11.739999771118164</v>
      </c>
      <c r="J72" s="343">
        <v>50</v>
      </c>
      <c r="K72" s="344">
        <v>587</v>
      </c>
    </row>
    <row r="73" spans="1:11" ht="14.4" customHeight="1" x14ac:dyDescent="0.3">
      <c r="A73" s="339" t="s">
        <v>470</v>
      </c>
      <c r="B73" s="340" t="s">
        <v>471</v>
      </c>
      <c r="C73" s="341" t="s">
        <v>492</v>
      </c>
      <c r="D73" s="342" t="s">
        <v>493</v>
      </c>
      <c r="E73" s="341" t="s">
        <v>514</v>
      </c>
      <c r="F73" s="342" t="s">
        <v>515</v>
      </c>
      <c r="G73" s="341" t="s">
        <v>654</v>
      </c>
      <c r="H73" s="341" t="s">
        <v>655</v>
      </c>
      <c r="I73" s="343">
        <v>13.310000419616699</v>
      </c>
      <c r="J73" s="343">
        <v>100</v>
      </c>
      <c r="K73" s="344">
        <v>1331.0000305175781</v>
      </c>
    </row>
    <row r="74" spans="1:11" ht="14.4" customHeight="1" x14ac:dyDescent="0.3">
      <c r="A74" s="339" t="s">
        <v>470</v>
      </c>
      <c r="B74" s="340" t="s">
        <v>471</v>
      </c>
      <c r="C74" s="341" t="s">
        <v>492</v>
      </c>
      <c r="D74" s="342" t="s">
        <v>493</v>
      </c>
      <c r="E74" s="341" t="s">
        <v>514</v>
      </c>
      <c r="F74" s="342" t="s">
        <v>515</v>
      </c>
      <c r="G74" s="341" t="s">
        <v>656</v>
      </c>
      <c r="H74" s="341" t="s">
        <v>657</v>
      </c>
      <c r="I74" s="343">
        <v>25.530000686645508</v>
      </c>
      <c r="J74" s="343">
        <v>20</v>
      </c>
      <c r="K74" s="344">
        <v>510.60000610351562</v>
      </c>
    </row>
    <row r="75" spans="1:11" ht="14.4" customHeight="1" x14ac:dyDescent="0.3">
      <c r="A75" s="339" t="s">
        <v>470</v>
      </c>
      <c r="B75" s="340" t="s">
        <v>471</v>
      </c>
      <c r="C75" s="341" t="s">
        <v>492</v>
      </c>
      <c r="D75" s="342" t="s">
        <v>493</v>
      </c>
      <c r="E75" s="341" t="s">
        <v>514</v>
      </c>
      <c r="F75" s="342" t="s">
        <v>515</v>
      </c>
      <c r="G75" s="341" t="s">
        <v>658</v>
      </c>
      <c r="H75" s="341" t="s">
        <v>659</v>
      </c>
      <c r="I75" s="343">
        <v>145.19999694824219</v>
      </c>
      <c r="J75" s="343">
        <v>25</v>
      </c>
      <c r="K75" s="344">
        <v>3630</v>
      </c>
    </row>
    <row r="76" spans="1:11" ht="14.4" customHeight="1" x14ac:dyDescent="0.3">
      <c r="A76" s="339" t="s">
        <v>470</v>
      </c>
      <c r="B76" s="340" t="s">
        <v>471</v>
      </c>
      <c r="C76" s="341" t="s">
        <v>492</v>
      </c>
      <c r="D76" s="342" t="s">
        <v>493</v>
      </c>
      <c r="E76" s="341" t="s">
        <v>514</v>
      </c>
      <c r="F76" s="342" t="s">
        <v>515</v>
      </c>
      <c r="G76" s="341" t="s">
        <v>660</v>
      </c>
      <c r="H76" s="341" t="s">
        <v>661</v>
      </c>
      <c r="I76" s="343">
        <v>151.25</v>
      </c>
      <c r="J76" s="343">
        <v>50</v>
      </c>
      <c r="K76" s="344">
        <v>7562.5</v>
      </c>
    </row>
    <row r="77" spans="1:11" ht="14.4" customHeight="1" x14ac:dyDescent="0.3">
      <c r="A77" s="339" t="s">
        <v>470</v>
      </c>
      <c r="B77" s="340" t="s">
        <v>471</v>
      </c>
      <c r="C77" s="341" t="s">
        <v>492</v>
      </c>
      <c r="D77" s="342" t="s">
        <v>493</v>
      </c>
      <c r="E77" s="341" t="s">
        <v>514</v>
      </c>
      <c r="F77" s="342" t="s">
        <v>515</v>
      </c>
      <c r="G77" s="341" t="s">
        <v>662</v>
      </c>
      <c r="H77" s="341" t="s">
        <v>663</v>
      </c>
      <c r="I77" s="343">
        <v>2178</v>
      </c>
      <c r="J77" s="343">
        <v>10</v>
      </c>
      <c r="K77" s="344">
        <v>21780</v>
      </c>
    </row>
    <row r="78" spans="1:11" ht="14.4" customHeight="1" x14ac:dyDescent="0.3">
      <c r="A78" s="339" t="s">
        <v>470</v>
      </c>
      <c r="B78" s="340" t="s">
        <v>471</v>
      </c>
      <c r="C78" s="341" t="s">
        <v>492</v>
      </c>
      <c r="D78" s="342" t="s">
        <v>493</v>
      </c>
      <c r="E78" s="341" t="s">
        <v>514</v>
      </c>
      <c r="F78" s="342" t="s">
        <v>515</v>
      </c>
      <c r="G78" s="341" t="s">
        <v>664</v>
      </c>
      <c r="H78" s="341" t="s">
        <v>665</v>
      </c>
      <c r="I78" s="343">
        <v>145.19999694824219</v>
      </c>
      <c r="J78" s="343">
        <v>75</v>
      </c>
      <c r="K78" s="344">
        <v>10890</v>
      </c>
    </row>
    <row r="79" spans="1:11" ht="14.4" customHeight="1" x14ac:dyDescent="0.3">
      <c r="A79" s="339" t="s">
        <v>470</v>
      </c>
      <c r="B79" s="340" t="s">
        <v>471</v>
      </c>
      <c r="C79" s="341" t="s">
        <v>492</v>
      </c>
      <c r="D79" s="342" t="s">
        <v>493</v>
      </c>
      <c r="E79" s="341" t="s">
        <v>514</v>
      </c>
      <c r="F79" s="342" t="s">
        <v>515</v>
      </c>
      <c r="G79" s="341" t="s">
        <v>666</v>
      </c>
      <c r="H79" s="341" t="s">
        <v>667</v>
      </c>
      <c r="I79" s="343">
        <v>1.0900000333786011</v>
      </c>
      <c r="J79" s="343">
        <v>800</v>
      </c>
      <c r="K79" s="344">
        <v>872</v>
      </c>
    </row>
    <row r="80" spans="1:11" ht="14.4" customHeight="1" x14ac:dyDescent="0.3">
      <c r="A80" s="339" t="s">
        <v>470</v>
      </c>
      <c r="B80" s="340" t="s">
        <v>471</v>
      </c>
      <c r="C80" s="341" t="s">
        <v>492</v>
      </c>
      <c r="D80" s="342" t="s">
        <v>493</v>
      </c>
      <c r="E80" s="341" t="s">
        <v>514</v>
      </c>
      <c r="F80" s="342" t="s">
        <v>515</v>
      </c>
      <c r="G80" s="341" t="s">
        <v>568</v>
      </c>
      <c r="H80" s="341" t="s">
        <v>569</v>
      </c>
      <c r="I80" s="343">
        <v>0.47499999403953552</v>
      </c>
      <c r="J80" s="343">
        <v>600</v>
      </c>
      <c r="K80" s="344">
        <v>286</v>
      </c>
    </row>
    <row r="81" spans="1:11" ht="14.4" customHeight="1" x14ac:dyDescent="0.3">
      <c r="A81" s="339" t="s">
        <v>470</v>
      </c>
      <c r="B81" s="340" t="s">
        <v>471</v>
      </c>
      <c r="C81" s="341" t="s">
        <v>492</v>
      </c>
      <c r="D81" s="342" t="s">
        <v>493</v>
      </c>
      <c r="E81" s="341" t="s">
        <v>514</v>
      </c>
      <c r="F81" s="342" t="s">
        <v>515</v>
      </c>
      <c r="G81" s="341" t="s">
        <v>668</v>
      </c>
      <c r="H81" s="341" t="s">
        <v>669</v>
      </c>
      <c r="I81" s="343">
        <v>0.67000001668930054</v>
      </c>
      <c r="J81" s="343">
        <v>400</v>
      </c>
      <c r="K81" s="344">
        <v>268</v>
      </c>
    </row>
    <row r="82" spans="1:11" ht="14.4" customHeight="1" x14ac:dyDescent="0.3">
      <c r="A82" s="339" t="s">
        <v>470</v>
      </c>
      <c r="B82" s="340" t="s">
        <v>471</v>
      </c>
      <c r="C82" s="341" t="s">
        <v>492</v>
      </c>
      <c r="D82" s="342" t="s">
        <v>493</v>
      </c>
      <c r="E82" s="341" t="s">
        <v>514</v>
      </c>
      <c r="F82" s="342" t="s">
        <v>515</v>
      </c>
      <c r="G82" s="341" t="s">
        <v>670</v>
      </c>
      <c r="H82" s="341" t="s">
        <v>671</v>
      </c>
      <c r="I82" s="343">
        <v>2.7599999904632568</v>
      </c>
      <c r="J82" s="343">
        <v>200</v>
      </c>
      <c r="K82" s="344">
        <v>552</v>
      </c>
    </row>
    <row r="83" spans="1:11" ht="14.4" customHeight="1" x14ac:dyDescent="0.3">
      <c r="A83" s="339" t="s">
        <v>470</v>
      </c>
      <c r="B83" s="340" t="s">
        <v>471</v>
      </c>
      <c r="C83" s="341" t="s">
        <v>492</v>
      </c>
      <c r="D83" s="342" t="s">
        <v>493</v>
      </c>
      <c r="E83" s="341" t="s">
        <v>514</v>
      </c>
      <c r="F83" s="342" t="s">
        <v>515</v>
      </c>
      <c r="G83" s="341" t="s">
        <v>570</v>
      </c>
      <c r="H83" s="341" t="s">
        <v>571</v>
      </c>
      <c r="I83" s="343">
        <v>6.309999942779541</v>
      </c>
      <c r="J83" s="343">
        <v>200</v>
      </c>
      <c r="K83" s="344">
        <v>1262.3399658203125</v>
      </c>
    </row>
    <row r="84" spans="1:11" ht="14.4" customHeight="1" x14ac:dyDescent="0.3">
      <c r="A84" s="339" t="s">
        <v>470</v>
      </c>
      <c r="B84" s="340" t="s">
        <v>471</v>
      </c>
      <c r="C84" s="341" t="s">
        <v>492</v>
      </c>
      <c r="D84" s="342" t="s">
        <v>493</v>
      </c>
      <c r="E84" s="341" t="s">
        <v>514</v>
      </c>
      <c r="F84" s="342" t="s">
        <v>515</v>
      </c>
      <c r="G84" s="341" t="s">
        <v>572</v>
      </c>
      <c r="H84" s="341" t="s">
        <v>573</v>
      </c>
      <c r="I84" s="343">
        <v>9.1499996185302734</v>
      </c>
      <c r="J84" s="343">
        <v>400</v>
      </c>
      <c r="K84" s="344">
        <v>3658.610107421875</v>
      </c>
    </row>
    <row r="85" spans="1:11" ht="14.4" customHeight="1" x14ac:dyDescent="0.3">
      <c r="A85" s="339" t="s">
        <v>470</v>
      </c>
      <c r="B85" s="340" t="s">
        <v>471</v>
      </c>
      <c r="C85" s="341" t="s">
        <v>492</v>
      </c>
      <c r="D85" s="342" t="s">
        <v>493</v>
      </c>
      <c r="E85" s="341" t="s">
        <v>514</v>
      </c>
      <c r="F85" s="342" t="s">
        <v>515</v>
      </c>
      <c r="G85" s="341" t="s">
        <v>574</v>
      </c>
      <c r="H85" s="341" t="s">
        <v>575</v>
      </c>
      <c r="I85" s="343">
        <v>4.309999942779541</v>
      </c>
      <c r="J85" s="343">
        <v>900</v>
      </c>
      <c r="K85" s="344">
        <v>3879.760009765625</v>
      </c>
    </row>
    <row r="86" spans="1:11" ht="14.4" customHeight="1" x14ac:dyDescent="0.3">
      <c r="A86" s="339" t="s">
        <v>470</v>
      </c>
      <c r="B86" s="340" t="s">
        <v>471</v>
      </c>
      <c r="C86" s="341" t="s">
        <v>492</v>
      </c>
      <c r="D86" s="342" t="s">
        <v>493</v>
      </c>
      <c r="E86" s="341" t="s">
        <v>514</v>
      </c>
      <c r="F86" s="342" t="s">
        <v>515</v>
      </c>
      <c r="G86" s="341" t="s">
        <v>578</v>
      </c>
      <c r="H86" s="341" t="s">
        <v>579</v>
      </c>
      <c r="I86" s="343">
        <v>5.4200000762939453</v>
      </c>
      <c r="J86" s="343">
        <v>200</v>
      </c>
      <c r="K86" s="344">
        <v>1083.719970703125</v>
      </c>
    </row>
    <row r="87" spans="1:11" ht="14.4" customHeight="1" x14ac:dyDescent="0.3">
      <c r="A87" s="339" t="s">
        <v>470</v>
      </c>
      <c r="B87" s="340" t="s">
        <v>471</v>
      </c>
      <c r="C87" s="341" t="s">
        <v>492</v>
      </c>
      <c r="D87" s="342" t="s">
        <v>493</v>
      </c>
      <c r="E87" s="341" t="s">
        <v>514</v>
      </c>
      <c r="F87" s="342" t="s">
        <v>515</v>
      </c>
      <c r="G87" s="341" t="s">
        <v>580</v>
      </c>
      <c r="H87" s="341" t="s">
        <v>581</v>
      </c>
      <c r="I87" s="343">
        <v>7.429999828338623</v>
      </c>
      <c r="J87" s="343">
        <v>600</v>
      </c>
      <c r="K87" s="344">
        <v>4458</v>
      </c>
    </row>
    <row r="88" spans="1:11" ht="14.4" customHeight="1" x14ac:dyDescent="0.3">
      <c r="A88" s="339" t="s">
        <v>470</v>
      </c>
      <c r="B88" s="340" t="s">
        <v>471</v>
      </c>
      <c r="C88" s="341" t="s">
        <v>492</v>
      </c>
      <c r="D88" s="342" t="s">
        <v>493</v>
      </c>
      <c r="E88" s="341" t="s">
        <v>514</v>
      </c>
      <c r="F88" s="342" t="s">
        <v>515</v>
      </c>
      <c r="G88" s="341" t="s">
        <v>586</v>
      </c>
      <c r="H88" s="341" t="s">
        <v>587</v>
      </c>
      <c r="I88" s="343">
        <v>71.389999389648437</v>
      </c>
      <c r="J88" s="343">
        <v>250</v>
      </c>
      <c r="K88" s="344">
        <v>17847.5</v>
      </c>
    </row>
    <row r="89" spans="1:11" ht="14.4" customHeight="1" x14ac:dyDescent="0.3">
      <c r="A89" s="339" t="s">
        <v>470</v>
      </c>
      <c r="B89" s="340" t="s">
        <v>471</v>
      </c>
      <c r="C89" s="341" t="s">
        <v>492</v>
      </c>
      <c r="D89" s="342" t="s">
        <v>493</v>
      </c>
      <c r="E89" s="341" t="s">
        <v>514</v>
      </c>
      <c r="F89" s="342" t="s">
        <v>515</v>
      </c>
      <c r="G89" s="341" t="s">
        <v>672</v>
      </c>
      <c r="H89" s="341" t="s">
        <v>673</v>
      </c>
      <c r="I89" s="343">
        <v>87.120002746582031</v>
      </c>
      <c r="J89" s="343">
        <v>35</v>
      </c>
      <c r="K89" s="344">
        <v>3049.199951171875</v>
      </c>
    </row>
    <row r="90" spans="1:11" ht="14.4" customHeight="1" x14ac:dyDescent="0.3">
      <c r="A90" s="339" t="s">
        <v>470</v>
      </c>
      <c r="B90" s="340" t="s">
        <v>471</v>
      </c>
      <c r="C90" s="341" t="s">
        <v>492</v>
      </c>
      <c r="D90" s="342" t="s">
        <v>493</v>
      </c>
      <c r="E90" s="341" t="s">
        <v>514</v>
      </c>
      <c r="F90" s="342" t="s">
        <v>515</v>
      </c>
      <c r="G90" s="341" t="s">
        <v>674</v>
      </c>
      <c r="H90" s="341" t="s">
        <v>675</v>
      </c>
      <c r="I90" s="343">
        <v>71.389999389648437</v>
      </c>
      <c r="J90" s="343">
        <v>200</v>
      </c>
      <c r="K90" s="344">
        <v>14278</v>
      </c>
    </row>
    <row r="91" spans="1:11" ht="14.4" customHeight="1" x14ac:dyDescent="0.3">
      <c r="A91" s="339" t="s">
        <v>470</v>
      </c>
      <c r="B91" s="340" t="s">
        <v>471</v>
      </c>
      <c r="C91" s="341" t="s">
        <v>492</v>
      </c>
      <c r="D91" s="342" t="s">
        <v>493</v>
      </c>
      <c r="E91" s="341" t="s">
        <v>514</v>
      </c>
      <c r="F91" s="342" t="s">
        <v>515</v>
      </c>
      <c r="G91" s="341" t="s">
        <v>676</v>
      </c>
      <c r="H91" s="341" t="s">
        <v>677</v>
      </c>
      <c r="I91" s="343">
        <v>96.800003051757813</v>
      </c>
      <c r="J91" s="343">
        <v>70</v>
      </c>
      <c r="K91" s="344">
        <v>6776</v>
      </c>
    </row>
    <row r="92" spans="1:11" ht="14.4" customHeight="1" x14ac:dyDescent="0.3">
      <c r="A92" s="339" t="s">
        <v>470</v>
      </c>
      <c r="B92" s="340" t="s">
        <v>471</v>
      </c>
      <c r="C92" s="341" t="s">
        <v>492</v>
      </c>
      <c r="D92" s="342" t="s">
        <v>493</v>
      </c>
      <c r="E92" s="341" t="s">
        <v>514</v>
      </c>
      <c r="F92" s="342" t="s">
        <v>515</v>
      </c>
      <c r="G92" s="341" t="s">
        <v>678</v>
      </c>
      <c r="H92" s="341" t="s">
        <v>679</v>
      </c>
      <c r="I92" s="343">
        <v>71.389999389648437</v>
      </c>
      <c r="J92" s="343">
        <v>100</v>
      </c>
      <c r="K92" s="344">
        <v>7139</v>
      </c>
    </row>
    <row r="93" spans="1:11" ht="14.4" customHeight="1" x14ac:dyDescent="0.3">
      <c r="A93" s="339" t="s">
        <v>470</v>
      </c>
      <c r="B93" s="340" t="s">
        <v>471</v>
      </c>
      <c r="C93" s="341" t="s">
        <v>492</v>
      </c>
      <c r="D93" s="342" t="s">
        <v>493</v>
      </c>
      <c r="E93" s="341" t="s">
        <v>514</v>
      </c>
      <c r="F93" s="342" t="s">
        <v>515</v>
      </c>
      <c r="G93" s="341" t="s">
        <v>588</v>
      </c>
      <c r="H93" s="341" t="s">
        <v>589</v>
      </c>
      <c r="I93" s="343">
        <v>0.47999998927116394</v>
      </c>
      <c r="J93" s="343">
        <v>1000</v>
      </c>
      <c r="K93" s="344">
        <v>480</v>
      </c>
    </row>
    <row r="94" spans="1:11" ht="14.4" customHeight="1" x14ac:dyDescent="0.3">
      <c r="A94" s="339" t="s">
        <v>470</v>
      </c>
      <c r="B94" s="340" t="s">
        <v>471</v>
      </c>
      <c r="C94" s="341" t="s">
        <v>492</v>
      </c>
      <c r="D94" s="342" t="s">
        <v>493</v>
      </c>
      <c r="E94" s="341" t="s">
        <v>590</v>
      </c>
      <c r="F94" s="342" t="s">
        <v>591</v>
      </c>
      <c r="G94" s="341" t="s">
        <v>680</v>
      </c>
      <c r="H94" s="341" t="s">
        <v>681</v>
      </c>
      <c r="I94" s="343">
        <v>692.989990234375</v>
      </c>
      <c r="J94" s="343">
        <v>10</v>
      </c>
      <c r="K94" s="344">
        <v>6929.91015625</v>
      </c>
    </row>
    <row r="95" spans="1:11" ht="14.4" customHeight="1" x14ac:dyDescent="0.3">
      <c r="A95" s="339" t="s">
        <v>470</v>
      </c>
      <c r="B95" s="340" t="s">
        <v>471</v>
      </c>
      <c r="C95" s="341" t="s">
        <v>492</v>
      </c>
      <c r="D95" s="342" t="s">
        <v>493</v>
      </c>
      <c r="E95" s="341" t="s">
        <v>600</v>
      </c>
      <c r="F95" s="342" t="s">
        <v>601</v>
      </c>
      <c r="G95" s="341" t="s">
        <v>604</v>
      </c>
      <c r="H95" s="341" t="s">
        <v>605</v>
      </c>
      <c r="I95" s="343">
        <v>0.55000001192092896</v>
      </c>
      <c r="J95" s="343">
        <v>2000</v>
      </c>
      <c r="K95" s="344">
        <v>1100</v>
      </c>
    </row>
    <row r="96" spans="1:11" ht="14.4" customHeight="1" x14ac:dyDescent="0.3">
      <c r="A96" s="339" t="s">
        <v>470</v>
      </c>
      <c r="B96" s="340" t="s">
        <v>471</v>
      </c>
      <c r="C96" s="341" t="s">
        <v>492</v>
      </c>
      <c r="D96" s="342" t="s">
        <v>493</v>
      </c>
      <c r="E96" s="341" t="s">
        <v>606</v>
      </c>
      <c r="F96" s="342" t="s">
        <v>607</v>
      </c>
      <c r="G96" s="341" t="s">
        <v>682</v>
      </c>
      <c r="H96" s="341" t="s">
        <v>683</v>
      </c>
      <c r="I96" s="343">
        <v>12.567500114440918</v>
      </c>
      <c r="J96" s="343">
        <v>700</v>
      </c>
      <c r="K96" s="344">
        <v>8799</v>
      </c>
    </row>
    <row r="97" spans="1:11" ht="14.4" customHeight="1" x14ac:dyDescent="0.3">
      <c r="A97" s="339" t="s">
        <v>470</v>
      </c>
      <c r="B97" s="340" t="s">
        <v>471</v>
      </c>
      <c r="C97" s="341" t="s">
        <v>492</v>
      </c>
      <c r="D97" s="342" t="s">
        <v>493</v>
      </c>
      <c r="E97" s="341" t="s">
        <v>606</v>
      </c>
      <c r="F97" s="342" t="s">
        <v>607</v>
      </c>
      <c r="G97" s="341" t="s">
        <v>684</v>
      </c>
      <c r="H97" s="341" t="s">
        <v>685</v>
      </c>
      <c r="I97" s="343">
        <v>12.590000152587891</v>
      </c>
      <c r="J97" s="343">
        <v>400</v>
      </c>
      <c r="K97" s="344">
        <v>5036.10009765625</v>
      </c>
    </row>
    <row r="98" spans="1:11" ht="14.4" customHeight="1" x14ac:dyDescent="0.3">
      <c r="A98" s="339" t="s">
        <v>470</v>
      </c>
      <c r="B98" s="340" t="s">
        <v>471</v>
      </c>
      <c r="C98" s="341" t="s">
        <v>492</v>
      </c>
      <c r="D98" s="342" t="s">
        <v>493</v>
      </c>
      <c r="E98" s="341" t="s">
        <v>606</v>
      </c>
      <c r="F98" s="342" t="s">
        <v>607</v>
      </c>
      <c r="G98" s="341" t="s">
        <v>686</v>
      </c>
      <c r="H98" s="341" t="s">
        <v>687</v>
      </c>
      <c r="I98" s="343">
        <v>12.579999923706055</v>
      </c>
      <c r="J98" s="343">
        <v>250</v>
      </c>
      <c r="K98" s="344">
        <v>3145</v>
      </c>
    </row>
    <row r="99" spans="1:11" ht="14.4" customHeight="1" x14ac:dyDescent="0.3">
      <c r="A99" s="339" t="s">
        <v>470</v>
      </c>
      <c r="B99" s="340" t="s">
        <v>471</v>
      </c>
      <c r="C99" s="341" t="s">
        <v>492</v>
      </c>
      <c r="D99" s="342" t="s">
        <v>493</v>
      </c>
      <c r="E99" s="341" t="s">
        <v>606</v>
      </c>
      <c r="F99" s="342" t="s">
        <v>607</v>
      </c>
      <c r="G99" s="341" t="s">
        <v>688</v>
      </c>
      <c r="H99" s="341" t="s">
        <v>689</v>
      </c>
      <c r="I99" s="343">
        <v>10.159999847412109</v>
      </c>
      <c r="J99" s="343">
        <v>50</v>
      </c>
      <c r="K99" s="344">
        <v>508.20001220703125</v>
      </c>
    </row>
    <row r="100" spans="1:11" ht="14.4" customHeight="1" x14ac:dyDescent="0.3">
      <c r="A100" s="339" t="s">
        <v>470</v>
      </c>
      <c r="B100" s="340" t="s">
        <v>471</v>
      </c>
      <c r="C100" s="341" t="s">
        <v>492</v>
      </c>
      <c r="D100" s="342" t="s">
        <v>493</v>
      </c>
      <c r="E100" s="341" t="s">
        <v>606</v>
      </c>
      <c r="F100" s="342" t="s">
        <v>607</v>
      </c>
      <c r="G100" s="341" t="s">
        <v>630</v>
      </c>
      <c r="H100" s="341" t="s">
        <v>631</v>
      </c>
      <c r="I100" s="343">
        <v>10.164999961853027</v>
      </c>
      <c r="J100" s="343">
        <v>200</v>
      </c>
      <c r="K100" s="344">
        <v>2033.6000366210937</v>
      </c>
    </row>
    <row r="101" spans="1:11" ht="14.4" customHeight="1" x14ac:dyDescent="0.3">
      <c r="A101" s="339" t="s">
        <v>470</v>
      </c>
      <c r="B101" s="340" t="s">
        <v>471</v>
      </c>
      <c r="C101" s="341" t="s">
        <v>492</v>
      </c>
      <c r="D101" s="342" t="s">
        <v>493</v>
      </c>
      <c r="E101" s="341" t="s">
        <v>606</v>
      </c>
      <c r="F101" s="342" t="s">
        <v>607</v>
      </c>
      <c r="G101" s="341" t="s">
        <v>632</v>
      </c>
      <c r="H101" s="341" t="s">
        <v>633</v>
      </c>
      <c r="I101" s="343">
        <v>10.159999847412109</v>
      </c>
      <c r="J101" s="343">
        <v>50</v>
      </c>
      <c r="K101" s="344">
        <v>508.20001220703125</v>
      </c>
    </row>
    <row r="102" spans="1:11" ht="14.4" customHeight="1" x14ac:dyDescent="0.3">
      <c r="A102" s="339" t="s">
        <v>470</v>
      </c>
      <c r="B102" s="340" t="s">
        <v>471</v>
      </c>
      <c r="C102" s="341" t="s">
        <v>492</v>
      </c>
      <c r="D102" s="342" t="s">
        <v>493</v>
      </c>
      <c r="E102" s="341" t="s">
        <v>606</v>
      </c>
      <c r="F102" s="342" t="s">
        <v>607</v>
      </c>
      <c r="G102" s="341" t="s">
        <v>634</v>
      </c>
      <c r="H102" s="341" t="s">
        <v>635</v>
      </c>
      <c r="I102" s="343">
        <v>10.170000076293945</v>
      </c>
      <c r="J102" s="343">
        <v>100</v>
      </c>
      <c r="K102" s="344">
        <v>1016.5999755859375</v>
      </c>
    </row>
    <row r="103" spans="1:11" ht="14.4" customHeight="1" x14ac:dyDescent="0.3">
      <c r="A103" s="339" t="s">
        <v>470</v>
      </c>
      <c r="B103" s="340" t="s">
        <v>471</v>
      </c>
      <c r="C103" s="341" t="s">
        <v>492</v>
      </c>
      <c r="D103" s="342" t="s">
        <v>493</v>
      </c>
      <c r="E103" s="341" t="s">
        <v>606</v>
      </c>
      <c r="F103" s="342" t="s">
        <v>607</v>
      </c>
      <c r="G103" s="341" t="s">
        <v>636</v>
      </c>
      <c r="H103" s="341" t="s">
        <v>637</v>
      </c>
      <c r="I103" s="343">
        <v>10.159999847412109</v>
      </c>
      <c r="J103" s="343">
        <v>100</v>
      </c>
      <c r="K103" s="344">
        <v>1016.4000244140625</v>
      </c>
    </row>
    <row r="104" spans="1:11" ht="14.4" customHeight="1" x14ac:dyDescent="0.3">
      <c r="A104" s="339" t="s">
        <v>470</v>
      </c>
      <c r="B104" s="340" t="s">
        <v>471</v>
      </c>
      <c r="C104" s="341" t="s">
        <v>492</v>
      </c>
      <c r="D104" s="342" t="s">
        <v>493</v>
      </c>
      <c r="E104" s="341" t="s">
        <v>606</v>
      </c>
      <c r="F104" s="342" t="s">
        <v>607</v>
      </c>
      <c r="G104" s="341" t="s">
        <v>690</v>
      </c>
      <c r="H104" s="341" t="s">
        <v>691</v>
      </c>
      <c r="I104" s="343">
        <v>19.120000839233398</v>
      </c>
      <c r="J104" s="343">
        <v>200</v>
      </c>
      <c r="K104" s="344">
        <v>3823.5999755859375</v>
      </c>
    </row>
    <row r="105" spans="1:11" ht="14.4" customHeight="1" x14ac:dyDescent="0.3">
      <c r="A105" s="339" t="s">
        <v>470</v>
      </c>
      <c r="B105" s="340" t="s">
        <v>471</v>
      </c>
      <c r="C105" s="341" t="s">
        <v>492</v>
      </c>
      <c r="D105" s="342" t="s">
        <v>493</v>
      </c>
      <c r="E105" s="341" t="s">
        <v>606</v>
      </c>
      <c r="F105" s="342" t="s">
        <v>607</v>
      </c>
      <c r="G105" s="341" t="s">
        <v>692</v>
      </c>
      <c r="H105" s="341" t="s">
        <v>693</v>
      </c>
      <c r="I105" s="343">
        <v>19.120000839233398</v>
      </c>
      <c r="J105" s="343">
        <v>50</v>
      </c>
      <c r="K105" s="344">
        <v>955.9000244140625</v>
      </c>
    </row>
    <row r="106" spans="1:11" ht="14.4" customHeight="1" x14ac:dyDescent="0.3">
      <c r="A106" s="339" t="s">
        <v>470</v>
      </c>
      <c r="B106" s="340" t="s">
        <v>471</v>
      </c>
      <c r="C106" s="341" t="s">
        <v>492</v>
      </c>
      <c r="D106" s="342" t="s">
        <v>493</v>
      </c>
      <c r="E106" s="341" t="s">
        <v>606</v>
      </c>
      <c r="F106" s="342" t="s">
        <v>607</v>
      </c>
      <c r="G106" s="341" t="s">
        <v>694</v>
      </c>
      <c r="H106" s="341" t="s">
        <v>695</v>
      </c>
      <c r="I106" s="343">
        <v>19.120000839233398</v>
      </c>
      <c r="J106" s="343">
        <v>50</v>
      </c>
      <c r="K106" s="344">
        <v>955.9000244140625</v>
      </c>
    </row>
    <row r="107" spans="1:11" ht="14.4" customHeight="1" x14ac:dyDescent="0.3">
      <c r="A107" s="339" t="s">
        <v>470</v>
      </c>
      <c r="B107" s="340" t="s">
        <v>471</v>
      </c>
      <c r="C107" s="341" t="s">
        <v>495</v>
      </c>
      <c r="D107" s="342" t="s">
        <v>496</v>
      </c>
      <c r="E107" s="341" t="s">
        <v>542</v>
      </c>
      <c r="F107" s="342" t="s">
        <v>543</v>
      </c>
      <c r="G107" s="341" t="s">
        <v>696</v>
      </c>
      <c r="H107" s="341" t="s">
        <v>697</v>
      </c>
      <c r="I107" s="343">
        <v>70.300003051757813</v>
      </c>
      <c r="J107" s="343">
        <v>1</v>
      </c>
      <c r="K107" s="344">
        <v>70.300003051757813</v>
      </c>
    </row>
    <row r="108" spans="1:11" ht="14.4" customHeight="1" x14ac:dyDescent="0.3">
      <c r="A108" s="339" t="s">
        <v>470</v>
      </c>
      <c r="B108" s="340" t="s">
        <v>471</v>
      </c>
      <c r="C108" s="341" t="s">
        <v>495</v>
      </c>
      <c r="D108" s="342" t="s">
        <v>496</v>
      </c>
      <c r="E108" s="341" t="s">
        <v>542</v>
      </c>
      <c r="F108" s="342" t="s">
        <v>543</v>
      </c>
      <c r="G108" s="341" t="s">
        <v>698</v>
      </c>
      <c r="H108" s="341" t="s">
        <v>699</v>
      </c>
      <c r="I108" s="343">
        <v>220.22000122070312</v>
      </c>
      <c r="J108" s="343">
        <v>1</v>
      </c>
      <c r="K108" s="344">
        <v>220.22000122070312</v>
      </c>
    </row>
    <row r="109" spans="1:11" ht="14.4" customHeight="1" x14ac:dyDescent="0.3">
      <c r="A109" s="339" t="s">
        <v>470</v>
      </c>
      <c r="B109" s="340" t="s">
        <v>471</v>
      </c>
      <c r="C109" s="341" t="s">
        <v>495</v>
      </c>
      <c r="D109" s="342" t="s">
        <v>496</v>
      </c>
      <c r="E109" s="341" t="s">
        <v>542</v>
      </c>
      <c r="F109" s="342" t="s">
        <v>543</v>
      </c>
      <c r="G109" s="341" t="s">
        <v>700</v>
      </c>
      <c r="H109" s="341" t="s">
        <v>701</v>
      </c>
      <c r="I109" s="343">
        <v>6955</v>
      </c>
      <c r="J109" s="343">
        <v>1</v>
      </c>
      <c r="K109" s="344">
        <v>6955</v>
      </c>
    </row>
    <row r="110" spans="1:11" ht="14.4" customHeight="1" x14ac:dyDescent="0.3">
      <c r="A110" s="339" t="s">
        <v>470</v>
      </c>
      <c r="B110" s="340" t="s">
        <v>471</v>
      </c>
      <c r="C110" s="341" t="s">
        <v>495</v>
      </c>
      <c r="D110" s="342" t="s">
        <v>496</v>
      </c>
      <c r="E110" s="341" t="s">
        <v>542</v>
      </c>
      <c r="F110" s="342" t="s">
        <v>543</v>
      </c>
      <c r="G110" s="341" t="s">
        <v>702</v>
      </c>
      <c r="H110" s="341" t="s">
        <v>703</v>
      </c>
      <c r="I110" s="343">
        <v>115.80000305175781</v>
      </c>
      <c r="J110" s="343">
        <v>1</v>
      </c>
      <c r="K110" s="344">
        <v>115.80000305175781</v>
      </c>
    </row>
    <row r="111" spans="1:11" ht="14.4" customHeight="1" x14ac:dyDescent="0.3">
      <c r="A111" s="339" t="s">
        <v>470</v>
      </c>
      <c r="B111" s="340" t="s">
        <v>471</v>
      </c>
      <c r="C111" s="341" t="s">
        <v>495</v>
      </c>
      <c r="D111" s="342" t="s">
        <v>496</v>
      </c>
      <c r="E111" s="341" t="s">
        <v>542</v>
      </c>
      <c r="F111" s="342" t="s">
        <v>543</v>
      </c>
      <c r="G111" s="341" t="s">
        <v>704</v>
      </c>
      <c r="H111" s="341" t="s">
        <v>705</v>
      </c>
      <c r="I111" s="343">
        <v>272.25</v>
      </c>
      <c r="J111" s="343">
        <v>1</v>
      </c>
      <c r="K111" s="344">
        <v>272.25</v>
      </c>
    </row>
    <row r="112" spans="1:11" ht="14.4" customHeight="1" x14ac:dyDescent="0.3">
      <c r="A112" s="339" t="s">
        <v>470</v>
      </c>
      <c r="B112" s="340" t="s">
        <v>471</v>
      </c>
      <c r="C112" s="341" t="s">
        <v>495</v>
      </c>
      <c r="D112" s="342" t="s">
        <v>496</v>
      </c>
      <c r="E112" s="341" t="s">
        <v>542</v>
      </c>
      <c r="F112" s="342" t="s">
        <v>543</v>
      </c>
      <c r="G112" s="341" t="s">
        <v>706</v>
      </c>
      <c r="H112" s="341" t="s">
        <v>707</v>
      </c>
      <c r="I112" s="343">
        <v>938.96002197265625</v>
      </c>
      <c r="J112" s="343">
        <v>1</v>
      </c>
      <c r="K112" s="344">
        <v>938.96002197265625</v>
      </c>
    </row>
    <row r="113" spans="1:11" ht="14.4" customHeight="1" x14ac:dyDescent="0.3">
      <c r="A113" s="339" t="s">
        <v>470</v>
      </c>
      <c r="B113" s="340" t="s">
        <v>471</v>
      </c>
      <c r="C113" s="341" t="s">
        <v>495</v>
      </c>
      <c r="D113" s="342" t="s">
        <v>496</v>
      </c>
      <c r="E113" s="341" t="s">
        <v>542</v>
      </c>
      <c r="F113" s="342" t="s">
        <v>543</v>
      </c>
      <c r="G113" s="341" t="s">
        <v>708</v>
      </c>
      <c r="H113" s="341" t="s">
        <v>709</v>
      </c>
      <c r="I113" s="343">
        <v>938.96002197265625</v>
      </c>
      <c r="J113" s="343">
        <v>1</v>
      </c>
      <c r="K113" s="344">
        <v>938.96002197265625</v>
      </c>
    </row>
    <row r="114" spans="1:11" ht="14.4" customHeight="1" x14ac:dyDescent="0.3">
      <c r="A114" s="339" t="s">
        <v>470</v>
      </c>
      <c r="B114" s="340" t="s">
        <v>471</v>
      </c>
      <c r="C114" s="341" t="s">
        <v>495</v>
      </c>
      <c r="D114" s="342" t="s">
        <v>496</v>
      </c>
      <c r="E114" s="341" t="s">
        <v>542</v>
      </c>
      <c r="F114" s="342" t="s">
        <v>543</v>
      </c>
      <c r="G114" s="341" t="s">
        <v>710</v>
      </c>
      <c r="H114" s="341" t="s">
        <v>711</v>
      </c>
      <c r="I114" s="343">
        <v>567.489990234375</v>
      </c>
      <c r="J114" s="343">
        <v>1</v>
      </c>
      <c r="K114" s="344">
        <v>567.489990234375</v>
      </c>
    </row>
    <row r="115" spans="1:11" ht="14.4" customHeight="1" x14ac:dyDescent="0.3">
      <c r="A115" s="339" t="s">
        <v>470</v>
      </c>
      <c r="B115" s="340" t="s">
        <v>471</v>
      </c>
      <c r="C115" s="341" t="s">
        <v>495</v>
      </c>
      <c r="D115" s="342" t="s">
        <v>496</v>
      </c>
      <c r="E115" s="341" t="s">
        <v>542</v>
      </c>
      <c r="F115" s="342" t="s">
        <v>543</v>
      </c>
      <c r="G115" s="341" t="s">
        <v>712</v>
      </c>
      <c r="H115" s="341" t="s">
        <v>713</v>
      </c>
      <c r="I115" s="343">
        <v>172.80333455403647</v>
      </c>
      <c r="J115" s="343">
        <v>3</v>
      </c>
      <c r="K115" s="344">
        <v>518.41000366210937</v>
      </c>
    </row>
    <row r="116" spans="1:11" ht="14.4" customHeight="1" x14ac:dyDescent="0.3">
      <c r="A116" s="339" t="s">
        <v>470</v>
      </c>
      <c r="B116" s="340" t="s">
        <v>471</v>
      </c>
      <c r="C116" s="341" t="s">
        <v>495</v>
      </c>
      <c r="D116" s="342" t="s">
        <v>496</v>
      </c>
      <c r="E116" s="341" t="s">
        <v>542</v>
      </c>
      <c r="F116" s="342" t="s">
        <v>543</v>
      </c>
      <c r="G116" s="341" t="s">
        <v>714</v>
      </c>
      <c r="H116" s="341" t="s">
        <v>715</v>
      </c>
      <c r="I116" s="343">
        <v>536.030029296875</v>
      </c>
      <c r="J116" s="343">
        <v>2</v>
      </c>
      <c r="K116" s="344">
        <v>1072.06005859375</v>
      </c>
    </row>
    <row r="117" spans="1:11" ht="14.4" customHeight="1" x14ac:dyDescent="0.3">
      <c r="A117" s="339" t="s">
        <v>470</v>
      </c>
      <c r="B117" s="340" t="s">
        <v>471</v>
      </c>
      <c r="C117" s="341" t="s">
        <v>495</v>
      </c>
      <c r="D117" s="342" t="s">
        <v>496</v>
      </c>
      <c r="E117" s="341" t="s">
        <v>542</v>
      </c>
      <c r="F117" s="342" t="s">
        <v>543</v>
      </c>
      <c r="G117" s="341" t="s">
        <v>716</v>
      </c>
      <c r="H117" s="341" t="s">
        <v>717</v>
      </c>
      <c r="I117" s="343">
        <v>197.22999572753906</v>
      </c>
      <c r="J117" s="343">
        <v>2</v>
      </c>
      <c r="K117" s="344">
        <v>394.45999145507812</v>
      </c>
    </row>
    <row r="118" spans="1:11" ht="14.4" customHeight="1" x14ac:dyDescent="0.3">
      <c r="A118" s="339" t="s">
        <v>470</v>
      </c>
      <c r="B118" s="340" t="s">
        <v>471</v>
      </c>
      <c r="C118" s="341" t="s">
        <v>495</v>
      </c>
      <c r="D118" s="342" t="s">
        <v>496</v>
      </c>
      <c r="E118" s="341" t="s">
        <v>542</v>
      </c>
      <c r="F118" s="342" t="s">
        <v>543</v>
      </c>
      <c r="G118" s="341" t="s">
        <v>718</v>
      </c>
      <c r="H118" s="341" t="s">
        <v>719</v>
      </c>
      <c r="I118" s="343">
        <v>151.25</v>
      </c>
      <c r="J118" s="343">
        <v>2</v>
      </c>
      <c r="K118" s="344">
        <v>302.5</v>
      </c>
    </row>
    <row r="119" spans="1:11" ht="14.4" customHeight="1" x14ac:dyDescent="0.3">
      <c r="A119" s="339" t="s">
        <v>470</v>
      </c>
      <c r="B119" s="340" t="s">
        <v>471</v>
      </c>
      <c r="C119" s="341" t="s">
        <v>495</v>
      </c>
      <c r="D119" s="342" t="s">
        <v>496</v>
      </c>
      <c r="E119" s="341" t="s">
        <v>542</v>
      </c>
      <c r="F119" s="342" t="s">
        <v>543</v>
      </c>
      <c r="G119" s="341" t="s">
        <v>720</v>
      </c>
      <c r="H119" s="341" t="s">
        <v>721</v>
      </c>
      <c r="I119" s="343">
        <v>141.57000732421875</v>
      </c>
      <c r="J119" s="343">
        <v>1</v>
      </c>
      <c r="K119" s="344">
        <v>141.57000732421875</v>
      </c>
    </row>
    <row r="120" spans="1:11" ht="14.4" customHeight="1" x14ac:dyDescent="0.3">
      <c r="A120" s="339" t="s">
        <v>470</v>
      </c>
      <c r="B120" s="340" t="s">
        <v>471</v>
      </c>
      <c r="C120" s="341" t="s">
        <v>495</v>
      </c>
      <c r="D120" s="342" t="s">
        <v>496</v>
      </c>
      <c r="E120" s="341" t="s">
        <v>542</v>
      </c>
      <c r="F120" s="342" t="s">
        <v>543</v>
      </c>
      <c r="G120" s="341" t="s">
        <v>722</v>
      </c>
      <c r="H120" s="341" t="s">
        <v>723</v>
      </c>
      <c r="I120" s="343">
        <v>161</v>
      </c>
      <c r="J120" s="343">
        <v>1</v>
      </c>
      <c r="K120" s="344">
        <v>161</v>
      </c>
    </row>
    <row r="121" spans="1:11" ht="14.4" customHeight="1" x14ac:dyDescent="0.3">
      <c r="A121" s="339" t="s">
        <v>470</v>
      </c>
      <c r="B121" s="340" t="s">
        <v>471</v>
      </c>
      <c r="C121" s="341" t="s">
        <v>495</v>
      </c>
      <c r="D121" s="342" t="s">
        <v>496</v>
      </c>
      <c r="E121" s="341" t="s">
        <v>514</v>
      </c>
      <c r="F121" s="342" t="s">
        <v>515</v>
      </c>
      <c r="G121" s="341" t="s">
        <v>724</v>
      </c>
      <c r="H121" s="341" t="s">
        <v>725</v>
      </c>
      <c r="I121" s="343">
        <v>111.26999664306641</v>
      </c>
      <c r="J121" s="343">
        <v>1</v>
      </c>
      <c r="K121" s="344">
        <v>111.26999664306641</v>
      </c>
    </row>
    <row r="122" spans="1:11" ht="14.4" customHeight="1" x14ac:dyDescent="0.3">
      <c r="A122" s="339" t="s">
        <v>470</v>
      </c>
      <c r="B122" s="340" t="s">
        <v>471</v>
      </c>
      <c r="C122" s="341" t="s">
        <v>495</v>
      </c>
      <c r="D122" s="342" t="s">
        <v>496</v>
      </c>
      <c r="E122" s="341" t="s">
        <v>606</v>
      </c>
      <c r="F122" s="342" t="s">
        <v>607</v>
      </c>
      <c r="G122" s="341" t="s">
        <v>614</v>
      </c>
      <c r="H122" s="341" t="s">
        <v>615</v>
      </c>
      <c r="I122" s="343">
        <v>0.68999999761581421</v>
      </c>
      <c r="J122" s="343">
        <v>600</v>
      </c>
      <c r="K122" s="344">
        <v>414</v>
      </c>
    </row>
    <row r="123" spans="1:11" ht="14.4" customHeight="1" x14ac:dyDescent="0.3">
      <c r="A123" s="339" t="s">
        <v>470</v>
      </c>
      <c r="B123" s="340" t="s">
        <v>471</v>
      </c>
      <c r="C123" s="341" t="s">
        <v>511</v>
      </c>
      <c r="D123" s="342" t="s">
        <v>512</v>
      </c>
      <c r="E123" s="341" t="s">
        <v>542</v>
      </c>
      <c r="F123" s="342" t="s">
        <v>543</v>
      </c>
      <c r="G123" s="341" t="s">
        <v>726</v>
      </c>
      <c r="H123" s="341" t="s">
        <v>727</v>
      </c>
      <c r="I123" s="343">
        <v>11.649999618530273</v>
      </c>
      <c r="J123" s="343">
        <v>50</v>
      </c>
      <c r="K123" s="344">
        <v>582.49999618530273</v>
      </c>
    </row>
    <row r="124" spans="1:11" ht="14.4" customHeight="1" thickBot="1" x14ac:dyDescent="0.35">
      <c r="A124" s="345" t="s">
        <v>470</v>
      </c>
      <c r="B124" s="346" t="s">
        <v>471</v>
      </c>
      <c r="C124" s="347" t="s">
        <v>511</v>
      </c>
      <c r="D124" s="348" t="s">
        <v>512</v>
      </c>
      <c r="E124" s="347" t="s">
        <v>514</v>
      </c>
      <c r="F124" s="348" t="s">
        <v>515</v>
      </c>
      <c r="G124" s="347" t="s">
        <v>728</v>
      </c>
      <c r="H124" s="347" t="s">
        <v>729</v>
      </c>
      <c r="I124" s="349">
        <v>3.2899999618530273</v>
      </c>
      <c r="J124" s="349">
        <v>500</v>
      </c>
      <c r="K124" s="350">
        <v>1644.3900146484375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294" t="s">
        <v>57</v>
      </c>
      <c r="B1" s="294"/>
      <c r="C1" s="249"/>
      <c r="D1" s="249"/>
      <c r="E1" s="249"/>
      <c r="F1" s="249"/>
      <c r="G1" s="229"/>
    </row>
    <row r="2" spans="1:7" ht="15" thickBot="1" x14ac:dyDescent="0.35">
      <c r="A2" s="172" t="s">
        <v>161</v>
      </c>
      <c r="B2" s="173"/>
      <c r="C2" s="173"/>
      <c r="D2" s="173"/>
      <c r="E2" s="173"/>
      <c r="G2" s="229"/>
    </row>
    <row r="3" spans="1:7" x14ac:dyDescent="0.3">
      <c r="A3" s="189" t="s">
        <v>119</v>
      </c>
      <c r="B3" s="292" t="s">
        <v>102</v>
      </c>
      <c r="C3" s="174">
        <v>30</v>
      </c>
      <c r="D3" s="192">
        <v>203</v>
      </c>
      <c r="E3" s="192">
        <v>419</v>
      </c>
      <c r="F3" s="174">
        <v>642</v>
      </c>
      <c r="G3" s="229"/>
    </row>
    <row r="4" spans="1:7" ht="24.6" outlineLevel="1" thickBot="1" x14ac:dyDescent="0.35">
      <c r="A4" s="190">
        <v>2017</v>
      </c>
      <c r="B4" s="293"/>
      <c r="C4" s="175" t="s">
        <v>121</v>
      </c>
      <c r="D4" s="193" t="s">
        <v>103</v>
      </c>
      <c r="E4" s="193" t="s">
        <v>126</v>
      </c>
      <c r="F4" s="175" t="s">
        <v>127</v>
      </c>
      <c r="G4" s="229"/>
    </row>
    <row r="5" spans="1:7" x14ac:dyDescent="0.3">
      <c r="A5" s="176" t="s">
        <v>104</v>
      </c>
      <c r="B5" s="204"/>
      <c r="C5" s="205"/>
      <c r="D5" s="205"/>
      <c r="E5" s="205"/>
      <c r="F5" s="205"/>
      <c r="G5" s="229"/>
    </row>
    <row r="6" spans="1:7" ht="15" collapsed="1" thickBot="1" x14ac:dyDescent="0.35">
      <c r="A6" s="177" t="s">
        <v>51</v>
      </c>
      <c r="B6" s="206">
        <f xml:space="preserve">
TRUNC(IF($A$4&lt;=12,SUMIFS('ON Data'!F:F,'ON Data'!$D:$D,$A$4,'ON Data'!$E:$E,1),SUMIFS('ON Data'!F:F,'ON Data'!$E:$E,1)/'ON Data'!$D$3),1)</f>
        <v>73.7</v>
      </c>
      <c r="C6" s="207">
        <f xml:space="preserve">
TRUNC(IF($A$4&lt;=12,SUMIFS('ON Data'!I:I,'ON Data'!$D:$D,$A$4,'ON Data'!$E:$E,1),SUMIFS('ON Data'!I:I,'ON Data'!$E:$E,1)/'ON Data'!$D$3),1)</f>
        <v>1</v>
      </c>
      <c r="D6" s="207">
        <f xml:space="preserve">
TRUNC(IF($A$4&lt;=12,SUMIFS('ON Data'!O:O,'ON Data'!$D:$D,$A$4,'ON Data'!$E:$E,1),SUMIFS('ON Data'!O:O,'ON Data'!$E:$E,1)/'ON Data'!$D$3),1)</f>
        <v>22.1</v>
      </c>
      <c r="E6" s="207">
        <f xml:space="preserve">
TRUNC(IF($A$4&lt;=12,SUMIFS('ON Data'!AB:AB,'ON Data'!$D:$D,$A$4,'ON Data'!$E:$E,1),SUMIFS('ON Data'!AB:AB,'ON Data'!$E:$E,1)/'ON Data'!$D$3),1)</f>
        <v>25</v>
      </c>
      <c r="F6" s="207">
        <f xml:space="preserve">
TRUNC(IF($A$4&lt;=12,SUMIFS('ON Data'!AT:AT,'ON Data'!$D:$D,$A$4,'ON Data'!$E:$E,1),SUMIFS('ON Data'!AT:AT,'ON Data'!$E:$E,1)/'ON Data'!$D$3),1)</f>
        <v>25.6</v>
      </c>
      <c r="G6" s="229"/>
    </row>
    <row r="7" spans="1:7" ht="15" hidden="1" outlineLevel="1" thickBot="1" x14ac:dyDescent="0.35">
      <c r="A7" s="177" t="s">
        <v>58</v>
      </c>
      <c r="B7" s="206"/>
      <c r="C7" s="207"/>
      <c r="D7" s="207"/>
      <c r="E7" s="207"/>
      <c r="F7" s="207"/>
      <c r="G7" s="229"/>
    </row>
    <row r="8" spans="1:7" ht="15" hidden="1" outlineLevel="1" thickBot="1" x14ac:dyDescent="0.35">
      <c r="A8" s="177" t="s">
        <v>53</v>
      </c>
      <c r="B8" s="206"/>
      <c r="C8" s="207"/>
      <c r="D8" s="207"/>
      <c r="E8" s="207"/>
      <c r="F8" s="207"/>
      <c r="G8" s="229"/>
    </row>
    <row r="9" spans="1:7" ht="15" hidden="1" outlineLevel="1" thickBot="1" x14ac:dyDescent="0.35">
      <c r="A9" s="178" t="s">
        <v>48</v>
      </c>
      <c r="B9" s="208"/>
      <c r="C9" s="209"/>
      <c r="D9" s="209"/>
      <c r="E9" s="209"/>
      <c r="F9" s="209"/>
      <c r="G9" s="229"/>
    </row>
    <row r="10" spans="1:7" x14ac:dyDescent="0.3">
      <c r="A10" s="179" t="s">
        <v>105</v>
      </c>
      <c r="B10" s="194"/>
      <c r="C10" s="195"/>
      <c r="D10" s="195"/>
      <c r="E10" s="195"/>
      <c r="F10" s="195"/>
      <c r="G10" s="229"/>
    </row>
    <row r="11" spans="1:7" x14ac:dyDescent="0.3">
      <c r="A11" s="180" t="s">
        <v>106</v>
      </c>
      <c r="B11" s="196">
        <f xml:space="preserve">
IF($A$4&lt;=12,SUMIFS('ON Data'!F:F,'ON Data'!$D:$D,$A$4,'ON Data'!$E:$E,2),SUMIFS('ON Data'!F:F,'ON Data'!$E:$E,2))</f>
        <v>68306.399999999994</v>
      </c>
      <c r="C11" s="197">
        <f xml:space="preserve">
IF($A$4&lt;=12,SUMIFS('ON Data'!I:I,'ON Data'!$D:$D,$A$4,'ON Data'!$E:$E,2),SUMIFS('ON Data'!I:I,'ON Data'!$E:$E,2))</f>
        <v>984</v>
      </c>
      <c r="D11" s="197">
        <f xml:space="preserve">
IF($A$4&lt;=12,SUMIFS('ON Data'!O:O,'ON Data'!$D:$D,$A$4,'ON Data'!$E:$E,2),SUMIFS('ON Data'!O:O,'ON Data'!$E:$E,2))</f>
        <v>20578.399999999998</v>
      </c>
      <c r="E11" s="197">
        <f xml:space="preserve">
IF($A$4&lt;=12,SUMIFS('ON Data'!AB:AB,'ON Data'!$D:$D,$A$4,'ON Data'!$E:$E,2),SUMIFS('ON Data'!AB:AB,'ON Data'!$E:$E,2))</f>
        <v>23984</v>
      </c>
      <c r="F11" s="197">
        <f xml:space="preserve">
IF($A$4&lt;=12,SUMIFS('ON Data'!AT:AT,'ON Data'!$D:$D,$A$4,'ON Data'!$E:$E,2),SUMIFS('ON Data'!AT:AT,'ON Data'!$E:$E,2))</f>
        <v>22760</v>
      </c>
      <c r="G11" s="229"/>
    </row>
    <row r="12" spans="1:7" x14ac:dyDescent="0.3">
      <c r="A12" s="180" t="s">
        <v>107</v>
      </c>
      <c r="B12" s="196">
        <f xml:space="preserve">
IF($A$4&lt;=12,SUMIFS('ON Data'!F:F,'ON Data'!$D:$D,$A$4,'ON Data'!$E:$E,3),SUMIFS('ON Data'!F:F,'ON Data'!$E:$E,3))</f>
        <v>24</v>
      </c>
      <c r="C12" s="197">
        <f xml:space="preserve">
IF($A$4&lt;=12,SUMIFS('ON Data'!I:I,'ON Data'!$D:$D,$A$4,'ON Data'!$E:$E,3),SUMIFS('ON Data'!I:I,'ON Data'!$E:$E,3))</f>
        <v>0</v>
      </c>
      <c r="D12" s="197">
        <f xml:space="preserve">
IF($A$4&lt;=12,SUMIFS('ON Data'!O:O,'ON Data'!$D:$D,$A$4,'ON Data'!$E:$E,3),SUMIFS('ON Data'!O:O,'ON Data'!$E:$E,3))</f>
        <v>24</v>
      </c>
      <c r="E12" s="197">
        <f xml:space="preserve">
IF($A$4&lt;=12,SUMIFS('ON Data'!AB:AB,'ON Data'!$D:$D,$A$4,'ON Data'!$E:$E,3),SUMIFS('ON Data'!AB:AB,'ON Data'!$E:$E,3))</f>
        <v>0</v>
      </c>
      <c r="F12" s="197">
        <f xml:space="preserve">
IF($A$4&lt;=12,SUMIFS('ON Data'!AT:AT,'ON Data'!$D:$D,$A$4,'ON Data'!$E:$E,3),SUMIFS('ON Data'!AT:AT,'ON Data'!$E:$E,3))</f>
        <v>0</v>
      </c>
      <c r="G12" s="229"/>
    </row>
    <row r="13" spans="1:7" x14ac:dyDescent="0.3">
      <c r="A13" s="180" t="s">
        <v>114</v>
      </c>
      <c r="B13" s="196">
        <f xml:space="preserve">
IF($A$4&lt;=12,SUMIFS('ON Data'!F:F,'ON Data'!$D:$D,$A$4,'ON Data'!$E:$E,4),SUMIFS('ON Data'!F:F,'ON Data'!$E:$E,4))</f>
        <v>541.5</v>
      </c>
      <c r="C13" s="197">
        <f xml:space="preserve">
IF($A$4&lt;=12,SUMIFS('ON Data'!I:I,'ON Data'!$D:$D,$A$4,'ON Data'!$E:$E,4),SUMIFS('ON Data'!I:I,'ON Data'!$E:$E,4))</f>
        <v>0</v>
      </c>
      <c r="D13" s="197">
        <f xml:space="preserve">
IF($A$4&lt;=12,SUMIFS('ON Data'!O:O,'ON Data'!$D:$D,$A$4,'ON Data'!$E:$E,4),SUMIFS('ON Data'!O:O,'ON Data'!$E:$E,4))</f>
        <v>240</v>
      </c>
      <c r="E13" s="197">
        <f xml:space="preserve">
IF($A$4&lt;=12,SUMIFS('ON Data'!AB:AB,'ON Data'!$D:$D,$A$4,'ON Data'!$E:$E,4),SUMIFS('ON Data'!AB:AB,'ON Data'!$E:$E,4))</f>
        <v>301.5</v>
      </c>
      <c r="F13" s="197">
        <f xml:space="preserve">
IF($A$4&lt;=12,SUMIFS('ON Data'!AT:AT,'ON Data'!$D:$D,$A$4,'ON Data'!$E:$E,4),SUMIFS('ON Data'!AT:AT,'ON Data'!$E:$E,4))</f>
        <v>0</v>
      </c>
      <c r="G13" s="229"/>
    </row>
    <row r="14" spans="1:7" ht="15" thickBot="1" x14ac:dyDescent="0.35">
      <c r="A14" s="181" t="s">
        <v>108</v>
      </c>
      <c r="B14" s="198">
        <f xml:space="preserve">
IF($A$4&lt;=12,SUMIFS('ON Data'!F:F,'ON Data'!$D:$D,$A$4,'ON Data'!$E:$E,5),SUMIFS('ON Data'!F:F,'ON Data'!$E:$E,5))</f>
        <v>387.5</v>
      </c>
      <c r="C14" s="199">
        <f xml:space="preserve">
IF($A$4&lt;=12,SUMIFS('ON Data'!I:I,'ON Data'!$D:$D,$A$4,'ON Data'!$E:$E,5),SUMIFS('ON Data'!I:I,'ON Data'!$E:$E,5))</f>
        <v>0</v>
      </c>
      <c r="D14" s="199">
        <f xml:space="preserve">
IF($A$4&lt;=12,SUMIFS('ON Data'!O:O,'ON Data'!$D:$D,$A$4,'ON Data'!$E:$E,5),SUMIFS('ON Data'!O:O,'ON Data'!$E:$E,5))</f>
        <v>88</v>
      </c>
      <c r="E14" s="199">
        <f xml:space="preserve">
IF($A$4&lt;=12,SUMIFS('ON Data'!AB:AB,'ON Data'!$D:$D,$A$4,'ON Data'!$E:$E,5),SUMIFS('ON Data'!AB:AB,'ON Data'!$E:$E,5))</f>
        <v>299.5</v>
      </c>
      <c r="F14" s="199">
        <f xml:space="preserve">
IF($A$4&lt;=12,SUMIFS('ON Data'!AT:AT,'ON Data'!$D:$D,$A$4,'ON Data'!$E:$E,5),SUMIFS('ON Data'!AT:AT,'ON Data'!$E:$E,5))</f>
        <v>0</v>
      </c>
      <c r="G14" s="229"/>
    </row>
    <row r="15" spans="1:7" x14ac:dyDescent="0.3">
      <c r="A15" s="125" t="s">
        <v>118</v>
      </c>
      <c r="B15" s="200"/>
      <c r="C15" s="201"/>
      <c r="D15" s="201"/>
      <c r="E15" s="201"/>
      <c r="F15" s="201"/>
      <c r="G15" s="229"/>
    </row>
    <row r="16" spans="1:7" x14ac:dyDescent="0.3">
      <c r="A16" s="182" t="s">
        <v>109</v>
      </c>
      <c r="B16" s="196">
        <f xml:space="preserve">
IF($A$4&lt;=12,SUMIFS('ON Data'!F:F,'ON Data'!$D:$D,$A$4,'ON Data'!$E:$E,7),SUMIFS('ON Data'!F:F,'ON Data'!$E:$E,7))</f>
        <v>80278</v>
      </c>
      <c r="C16" s="197">
        <f xml:space="preserve">
IF($A$4&lt;=12,SUMIFS('ON Data'!I:I,'ON Data'!$D:$D,$A$4,'ON Data'!$E:$E,7),SUMIFS('ON Data'!I:I,'ON Data'!$E:$E,7))</f>
        <v>0</v>
      </c>
      <c r="D16" s="197">
        <f xml:space="preserve">
IF($A$4&lt;=12,SUMIFS('ON Data'!O:O,'ON Data'!$D:$D,$A$4,'ON Data'!$E:$E,7),SUMIFS('ON Data'!O:O,'ON Data'!$E:$E,7))</f>
        <v>80278</v>
      </c>
      <c r="E16" s="197">
        <f xml:space="preserve">
IF($A$4&lt;=12,SUMIFS('ON Data'!AB:AB,'ON Data'!$D:$D,$A$4,'ON Data'!$E:$E,7),SUMIFS('ON Data'!AB:AB,'ON Data'!$E:$E,7))</f>
        <v>0</v>
      </c>
      <c r="F16" s="197">
        <f xml:space="preserve">
IF($A$4&lt;=12,SUMIFS('ON Data'!AT:AT,'ON Data'!$D:$D,$A$4,'ON Data'!$E:$E,7),SUMIFS('ON Data'!AT:AT,'ON Data'!$E:$E,7))</f>
        <v>0</v>
      </c>
      <c r="G16" s="229"/>
    </row>
    <row r="17" spans="1:46" x14ac:dyDescent="0.3">
      <c r="A17" s="182" t="s">
        <v>110</v>
      </c>
      <c r="B17" s="196">
        <f xml:space="preserve">
IF($A$4&lt;=12,SUMIFS('ON Data'!F:F,'ON Data'!$D:$D,$A$4,'ON Data'!$E:$E,8),SUMIFS('ON Data'!F:F,'ON Data'!$E:$E,8))</f>
        <v>0</v>
      </c>
      <c r="C17" s="197">
        <f xml:space="preserve">
IF($A$4&lt;=12,SUMIFS('ON Data'!I:I,'ON Data'!$D:$D,$A$4,'ON Data'!$E:$E,8),SUMIFS('ON Data'!I:I,'ON Data'!$E:$E,8))</f>
        <v>0</v>
      </c>
      <c r="D17" s="197">
        <f xml:space="preserve">
IF($A$4&lt;=12,SUMIFS('ON Data'!O:O,'ON Data'!$D:$D,$A$4,'ON Data'!$E:$E,8),SUMIFS('ON Data'!O:O,'ON Data'!$E:$E,8))</f>
        <v>0</v>
      </c>
      <c r="E17" s="197">
        <f xml:space="preserve">
IF($A$4&lt;=12,SUMIFS('ON Data'!AB:AB,'ON Data'!$D:$D,$A$4,'ON Data'!$E:$E,8),SUMIFS('ON Data'!AB:AB,'ON Data'!$E:$E,8))</f>
        <v>0</v>
      </c>
      <c r="F17" s="197">
        <f xml:space="preserve">
IF($A$4&lt;=12,SUMIFS('ON Data'!AT:AT,'ON Data'!$D:$D,$A$4,'ON Data'!$E:$E,8),SUMIFS('ON Data'!AT:AT,'ON Data'!$E:$E,8))</f>
        <v>0</v>
      </c>
      <c r="G17" s="229"/>
    </row>
    <row r="18" spans="1:46" x14ac:dyDescent="0.3">
      <c r="A18" s="182" t="s">
        <v>111</v>
      </c>
      <c r="B18" s="196">
        <f xml:space="preserve">
B19-B16-B17</f>
        <v>186200</v>
      </c>
      <c r="C18" s="197">
        <f t="shared" ref="C18:F18" si="0" xml:space="preserve">
C19-C16-C17</f>
        <v>0</v>
      </c>
      <c r="D18" s="197">
        <f t="shared" si="0"/>
        <v>66560</v>
      </c>
      <c r="E18" s="197">
        <f t="shared" si="0"/>
        <v>38244</v>
      </c>
      <c r="F18" s="197">
        <f t="shared" si="0"/>
        <v>81396</v>
      </c>
      <c r="G18" s="229"/>
    </row>
    <row r="19" spans="1:46" ht="15" thickBot="1" x14ac:dyDescent="0.35">
      <c r="A19" s="183" t="s">
        <v>112</v>
      </c>
      <c r="B19" s="202">
        <f xml:space="preserve">
IF($A$4&lt;=12,SUMIFS('ON Data'!F:F,'ON Data'!$D:$D,$A$4,'ON Data'!$E:$E,9),SUMIFS('ON Data'!F:F,'ON Data'!$E:$E,9))</f>
        <v>266478</v>
      </c>
      <c r="C19" s="203">
        <f xml:space="preserve">
IF($A$4&lt;=12,SUMIFS('ON Data'!I:I,'ON Data'!$D:$D,$A$4,'ON Data'!$E:$E,9),SUMIFS('ON Data'!I:I,'ON Data'!$E:$E,9))</f>
        <v>0</v>
      </c>
      <c r="D19" s="203">
        <f xml:space="preserve">
IF($A$4&lt;=12,SUMIFS('ON Data'!O:O,'ON Data'!$D:$D,$A$4,'ON Data'!$E:$E,9),SUMIFS('ON Data'!O:O,'ON Data'!$E:$E,9))</f>
        <v>146838</v>
      </c>
      <c r="E19" s="203">
        <f xml:space="preserve">
IF($A$4&lt;=12,SUMIFS('ON Data'!AB:AB,'ON Data'!$D:$D,$A$4,'ON Data'!$E:$E,9),SUMIFS('ON Data'!AB:AB,'ON Data'!$E:$E,9))</f>
        <v>38244</v>
      </c>
      <c r="F19" s="203">
        <f xml:space="preserve">
IF($A$4&lt;=12,SUMIFS('ON Data'!AT:AT,'ON Data'!$D:$D,$A$4,'ON Data'!$E:$E,9),SUMIFS('ON Data'!AT:AT,'ON Data'!$E:$E,9))</f>
        <v>81396</v>
      </c>
      <c r="G19" s="229"/>
    </row>
    <row r="20" spans="1:46" ht="15" collapsed="1" thickBot="1" x14ac:dyDescent="0.35">
      <c r="A20" s="184" t="s">
        <v>51</v>
      </c>
      <c r="B20" s="250">
        <f xml:space="preserve">
IF($A$4&lt;=12,SUMIFS('ON Data'!F:F,'ON Data'!$D:$D,$A$4,'ON Data'!$E:$E,6),SUMIFS('ON Data'!F:F,'ON Data'!$E:$E,6))</f>
        <v>13304313</v>
      </c>
      <c r="C20" s="251">
        <f xml:space="preserve">
IF($A$4&lt;=12,SUMIFS('ON Data'!I:I,'ON Data'!$D:$D,$A$4,'ON Data'!$E:$E,6),SUMIFS('ON Data'!I:I,'ON Data'!$E:$E,6))</f>
        <v>175740</v>
      </c>
      <c r="D20" s="251">
        <f xml:space="preserve">
IF($A$4&lt;=12,SUMIFS('ON Data'!O:O,'ON Data'!$D:$D,$A$4,'ON Data'!$E:$E,6),SUMIFS('ON Data'!O:O,'ON Data'!$E:$E,6))</f>
        <v>5920187</v>
      </c>
      <c r="E20" s="251">
        <f xml:space="preserve">
IF($A$4&lt;=12,SUMIFS('ON Data'!AB:AB,'ON Data'!$D:$D,$A$4,'ON Data'!$E:$E,6),SUMIFS('ON Data'!AB:AB,'ON Data'!$E:$E,6))</f>
        <v>4466476</v>
      </c>
      <c r="F20" s="251">
        <f xml:space="preserve">
IF($A$4&lt;=12,SUMIFS('ON Data'!AT:AT,'ON Data'!$D:$D,$A$4,'ON Data'!$E:$E,6),SUMIFS('ON Data'!AT:AT,'ON Data'!$E:$E,6))</f>
        <v>2741910</v>
      </c>
      <c r="G20" s="229"/>
    </row>
    <row r="21" spans="1:46" ht="15" hidden="1" outlineLevel="1" thickBot="1" x14ac:dyDescent="0.35">
      <c r="A21" s="177" t="s">
        <v>58</v>
      </c>
      <c r="B21" s="246">
        <f xml:space="preserve">
IF($A$4&lt;=12,SUMIFS('ON Data'!F:F,'ON Data'!$D:$D,$A$4,'ON Data'!$E:$E,12),SUMIFS('ON Data'!F:F,'ON Data'!$E:$E,12))</f>
        <v>0</v>
      </c>
      <c r="C21" s="232"/>
      <c r="D21" s="232">
        <f xml:space="preserve">
IF($A$4&lt;=12,SUMIFS('ON Data'!O:O,'ON Data'!$D:$D,$A$4,'ON Data'!$E:$E,12),SUMIFS('ON Data'!O:O,'ON Data'!$E:$E,12))</f>
        <v>0</v>
      </c>
      <c r="E21" s="232">
        <f xml:space="preserve">
IF($A$4&lt;=12,SUMIFS('ON Data'!AB:AB,'ON Data'!$D:$D,$A$4,'ON Data'!$E:$E,12),SUMIFS('ON Data'!AB:AB,'ON Data'!$E:$E,12))</f>
        <v>0</v>
      </c>
      <c r="F21" s="232"/>
      <c r="G21" s="229"/>
    </row>
    <row r="22" spans="1:46" ht="15" hidden="1" outlineLevel="1" thickBot="1" x14ac:dyDescent="0.35">
      <c r="A22" s="177" t="s">
        <v>53</v>
      </c>
      <c r="B22" s="247" t="str">
        <f xml:space="preserve">
IF(OR(B21="",B21=0),"",B20/B21)</f>
        <v/>
      </c>
      <c r="C22" s="225"/>
      <c r="D22" s="225" t="str">
        <f t="shared" ref="D22:E22" si="1" xml:space="preserve">
IF(OR(D21="",D21=0),"",D20/D21)</f>
        <v/>
      </c>
      <c r="E22" s="225" t="str">
        <f t="shared" si="1"/>
        <v/>
      </c>
      <c r="F22" s="225"/>
      <c r="G22" s="229"/>
    </row>
    <row r="23" spans="1:46" ht="15" hidden="1" outlineLevel="1" thickBot="1" x14ac:dyDescent="0.35">
      <c r="A23" s="185" t="s">
        <v>48</v>
      </c>
      <c r="B23" s="248">
        <f xml:space="preserve">
IF(B21="","",B20-B21)</f>
        <v>13304313</v>
      </c>
      <c r="C23" s="199"/>
      <c r="D23" s="199">
        <f t="shared" ref="D23:E23" si="2" xml:space="preserve">
IF(D21="","",D20-D21)</f>
        <v>5920187</v>
      </c>
      <c r="E23" s="199">
        <f t="shared" si="2"/>
        <v>4466476</v>
      </c>
      <c r="F23" s="199"/>
      <c r="G23" s="229"/>
    </row>
    <row r="24" spans="1:46" x14ac:dyDescent="0.3">
      <c r="A24" s="179" t="s">
        <v>113</v>
      </c>
      <c r="B24" s="214" t="s">
        <v>2</v>
      </c>
      <c r="C24" s="243" t="s">
        <v>158</v>
      </c>
      <c r="D24" s="244" t="s">
        <v>159</v>
      </c>
      <c r="E24" s="244" t="s">
        <v>160</v>
      </c>
      <c r="F24" s="245" t="s">
        <v>124</v>
      </c>
      <c r="AT24" s="229"/>
    </row>
    <row r="25" spans="1:46" x14ac:dyDescent="0.3">
      <c r="A25" s="180" t="s">
        <v>51</v>
      </c>
      <c r="B25" s="196">
        <f xml:space="preserve">
SUM(C25:F25)</f>
        <v>36477</v>
      </c>
      <c r="C25" s="234">
        <f xml:space="preserve">
IF($A$4&lt;=12,SUMIFS('ON Data'!$G:$G,'ON Data'!$D:$D,$A$4,'ON Data'!$E:$E,10),SUMIFS('ON Data'!$G:$G,'ON Data'!$E:$E,10))</f>
        <v>29015</v>
      </c>
      <c r="D25" s="235">
        <f xml:space="preserve">
IF($A$4&lt;=12,SUMIFS('ON Data'!$J:$J,'ON Data'!$D:$D,$A$4,'ON Data'!$E:$E,10),SUMIFS('ON Data'!$J:$J,'ON Data'!$E:$E,10))</f>
        <v>0</v>
      </c>
      <c r="E25" s="235">
        <f xml:space="preserve">
IF($A$4&lt;=12,SUMIFS('ON Data'!$H:$H,'ON Data'!$D:$D,$A$4,'ON Data'!$E:$E,10),SUMIFS('ON Data'!$H:$H,'ON Data'!$E:$E,10))</f>
        <v>7462</v>
      </c>
      <c r="F25" s="236">
        <f xml:space="preserve">
IF($A$4&lt;=12,SUMIFS('ON Data'!$I:$I,'ON Data'!$D:$D,$A$4,'ON Data'!$E:$E,10),SUMIFS('ON Data'!$I:$I,'ON Data'!$E:$E,10))</f>
        <v>0</v>
      </c>
    </row>
    <row r="26" spans="1:46" x14ac:dyDescent="0.3">
      <c r="A26" s="186" t="s">
        <v>123</v>
      </c>
      <c r="B26" s="202">
        <f xml:space="preserve">
SUM(C26:F26)</f>
        <v>40039.063086321534</v>
      </c>
      <c r="C26" s="234">
        <f xml:space="preserve">
IF($A$4&lt;=12,SUMIFS('ON Data'!$G:$G,'ON Data'!$D:$D,$A$4,'ON Data'!$E:$E,11),SUMIFS('ON Data'!$G:$G,'ON Data'!$E:$E,11))</f>
        <v>32539.063086321537</v>
      </c>
      <c r="D26" s="235">
        <f xml:space="preserve">
IF($A$4&lt;=12,SUMIFS('ON Data'!$J:$J,'ON Data'!$D:$D,$A$4,'ON Data'!$E:$E,11),SUMIFS('ON Data'!$J:$J,'ON Data'!$E:$E,11))</f>
        <v>0</v>
      </c>
      <c r="E26" s="235">
        <f xml:space="preserve">
IF($A$4&lt;=12,SUMIFS('ON Data'!$H:$H,'ON Data'!$D:$D,$A$4,'ON Data'!$E:$E,11),SUMIFS('ON Data'!$H:$H,'ON Data'!$E:$E,11))</f>
        <v>7500</v>
      </c>
      <c r="F26" s="236">
        <f xml:space="preserve">
IF($A$4&lt;=12,SUMIFS('ON Data'!$I:$I,'ON Data'!$D:$D,$A$4,'ON Data'!$E:$E,11),SUMIFS('ON Data'!$I:$I,'ON Data'!$E:$E,11))</f>
        <v>0</v>
      </c>
    </row>
    <row r="27" spans="1:46" x14ac:dyDescent="0.3">
      <c r="A27" s="186" t="s">
        <v>53</v>
      </c>
      <c r="B27" s="215">
        <f xml:space="preserve">
IF(B26=0,0,B25/B26)</f>
        <v>0.91103530373220865</v>
      </c>
      <c r="C27" s="237">
        <f xml:space="preserve">
IF(C26=0,0,C25/C26)</f>
        <v>0.89169746292409535</v>
      </c>
      <c r="D27" s="238">
        <f t="shared" ref="D27:E27" si="3" xml:space="preserve">
IF(D26=0,0,D25/D26)</f>
        <v>0</v>
      </c>
      <c r="E27" s="238">
        <f t="shared" si="3"/>
        <v>0.99493333333333334</v>
      </c>
      <c r="F27" s="239">
        <f xml:space="preserve">
IF(F26=0,0,F25/F26)</f>
        <v>0</v>
      </c>
    </row>
    <row r="28" spans="1:46" ht="15" thickBot="1" x14ac:dyDescent="0.35">
      <c r="A28" s="186" t="s">
        <v>122</v>
      </c>
      <c r="B28" s="202">
        <f xml:space="preserve">
SUM(C28:F28)</f>
        <v>3562.0630863215374</v>
      </c>
      <c r="C28" s="240">
        <f xml:space="preserve">
C26-C25</f>
        <v>3524.0630863215374</v>
      </c>
      <c r="D28" s="241">
        <f t="shared" ref="D28:E28" si="4" xml:space="preserve">
D26-D25</f>
        <v>0</v>
      </c>
      <c r="E28" s="241">
        <f t="shared" si="4"/>
        <v>38</v>
      </c>
      <c r="F28" s="242">
        <f xml:space="preserve">
F26-F25</f>
        <v>0</v>
      </c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</row>
    <row r="29" spans="1:46" x14ac:dyDescent="0.3">
      <c r="A29" s="187"/>
      <c r="B29" s="187"/>
      <c r="C29" s="188"/>
      <c r="D29" s="187"/>
      <c r="E29" s="187"/>
      <c r="F29" s="187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117"/>
      <c r="AJ29" s="117"/>
      <c r="AK29" s="117"/>
      <c r="AL29" s="117"/>
      <c r="AM29" s="117"/>
    </row>
    <row r="30" spans="1:46" x14ac:dyDescent="0.3">
      <c r="A30" s="79" t="s">
        <v>85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11" t="s">
        <v>117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</row>
    <row r="33" spans="1:1" x14ac:dyDescent="0.3">
      <c r="A33" s="213" t="s">
        <v>154</v>
      </c>
    </row>
    <row r="34" spans="1:1" x14ac:dyDescent="0.3">
      <c r="A34" s="213" t="s">
        <v>155</v>
      </c>
    </row>
    <row r="35" spans="1:1" x14ac:dyDescent="0.3">
      <c r="A35" s="213" t="s">
        <v>156</v>
      </c>
    </row>
    <row r="36" spans="1:1" x14ac:dyDescent="0.3">
      <c r="A36" s="213" t="s">
        <v>157</v>
      </c>
    </row>
    <row r="37" spans="1:1" x14ac:dyDescent="0.3">
      <c r="A37" s="213" t="s">
        <v>125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2017-07-25T12:12:01Z</dcterms:modified>
</cp:coreProperties>
</file>