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MŽ Detail" sheetId="403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M9" i="431"/>
  <c r="D14" i="431"/>
  <c r="H10" i="431"/>
  <c r="K14" i="431"/>
  <c r="N14" i="431"/>
  <c r="Q14" i="431"/>
  <c r="C15" i="431"/>
  <c r="G11" i="431"/>
  <c r="I15" i="431"/>
  <c r="L15" i="431"/>
  <c r="O15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C13" i="431"/>
  <c r="D9" i="431"/>
  <c r="D13" i="431"/>
  <c r="E9" i="431"/>
  <c r="E13" i="431"/>
  <c r="F9" i="431"/>
  <c r="F13" i="431"/>
  <c r="G9" i="431"/>
  <c r="G13" i="431"/>
  <c r="H9" i="431"/>
  <c r="H13" i="431"/>
  <c r="I9" i="431"/>
  <c r="I13" i="431"/>
  <c r="J9" i="431"/>
  <c r="J13" i="431"/>
  <c r="K9" i="431"/>
  <c r="K13" i="431"/>
  <c r="L9" i="431"/>
  <c r="L13" i="431"/>
  <c r="M13" i="431"/>
  <c r="N9" i="431"/>
  <c r="N13" i="431"/>
  <c r="O9" i="431"/>
  <c r="O13" i="431"/>
  <c r="P9" i="431"/>
  <c r="P13" i="431"/>
  <c r="Q9" i="431"/>
  <c r="Q13" i="431"/>
  <c r="C10" i="431"/>
  <c r="C14" i="431"/>
  <c r="D10" i="431"/>
  <c r="E10" i="431"/>
  <c r="E14" i="431"/>
  <c r="F10" i="431"/>
  <c r="F14" i="431"/>
  <c r="G10" i="431"/>
  <c r="G14" i="431"/>
  <c r="H14" i="431"/>
  <c r="I10" i="431"/>
  <c r="I14" i="431"/>
  <c r="J10" i="431"/>
  <c r="J14" i="431"/>
  <c r="K10" i="431"/>
  <c r="L10" i="431"/>
  <c r="L14" i="431"/>
  <c r="M10" i="431"/>
  <c r="M14" i="431"/>
  <c r="N10" i="431"/>
  <c r="O10" i="431"/>
  <c r="O14" i="431"/>
  <c r="P10" i="431"/>
  <c r="P14" i="431"/>
  <c r="Q10" i="431"/>
  <c r="C11" i="431"/>
  <c r="D11" i="431"/>
  <c r="D15" i="431"/>
  <c r="E11" i="431"/>
  <c r="E15" i="431"/>
  <c r="F11" i="431"/>
  <c r="F15" i="431"/>
  <c r="G15" i="431"/>
  <c r="H11" i="431"/>
  <c r="H15" i="431"/>
  <c r="I11" i="431"/>
  <c r="J11" i="431"/>
  <c r="J15" i="431"/>
  <c r="K11" i="431"/>
  <c r="K15" i="431"/>
  <c r="L11" i="431"/>
  <c r="M11" i="431"/>
  <c r="M15" i="431"/>
  <c r="N11" i="431"/>
  <c r="N15" i="431"/>
  <c r="O11" i="431"/>
  <c r="P11" i="431"/>
  <c r="P15" i="431"/>
  <c r="Q11" i="431"/>
  <c r="Q15" i="431"/>
  <c r="O8" i="431"/>
  <c r="J8" i="431"/>
  <c r="G8" i="431"/>
  <c r="P8" i="431"/>
  <c r="D8" i="431"/>
  <c r="I8" i="431"/>
  <c r="E8" i="431"/>
  <c r="H8" i="431"/>
  <c r="K8" i="431"/>
  <c r="F8" i="431"/>
  <c r="M8" i="431"/>
  <c r="L8" i="431"/>
  <c r="N8" i="431"/>
  <c r="Q8" i="431"/>
  <c r="C8" i="431"/>
  <c r="R15" i="431" l="1"/>
  <c r="S15" i="431"/>
  <c r="R11" i="431"/>
  <c r="S11" i="431"/>
  <c r="R10" i="431"/>
  <c r="S10" i="431"/>
  <c r="R13" i="431"/>
  <c r="S13" i="431"/>
  <c r="R9" i="431"/>
  <c r="S9" i="431"/>
  <c r="R16" i="431"/>
  <c r="S16" i="431"/>
  <c r="R12" i="431"/>
  <c r="S12" i="431"/>
  <c r="R14" i="431"/>
  <c r="S14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8" i="414" l="1"/>
  <c r="E18" i="414" s="1"/>
  <c r="D17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8" i="383" l="1"/>
  <c r="G3" i="429"/>
  <c r="F3" i="429"/>
  <c r="E3" i="429"/>
  <c r="D3" i="429"/>
  <c r="C3" i="429"/>
  <c r="B3" i="429"/>
  <c r="C11" i="340" l="1"/>
  <c r="A12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C12" i="414"/>
  <c r="D12" i="414"/>
  <c r="D4" i="414"/>
  <c r="D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<sst xmlns="http://schemas.openxmlformats.org/spreadsheetml/2006/main" count="2887" uniqueCount="919">
  <si>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</si>
  <si>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</si>
  <si>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</si>
  <si>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</si>
  <si>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</si>
  <si>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</si>
  <si>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</si>
  <si>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</si>
  <si>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</si>
  <si>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</si>
  <si>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</si>
  <si>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</si>
  <si>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</si>
  <si>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</si>
  <si>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</si>
  <si>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</si>
  <si>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</si>
  <si>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</si>
  <si>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</si>
  <si>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</si>
  <si>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</si>
  <si>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</si>
  <si>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</si>
  <si>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</si>
  <si>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</si>
  <si>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</si>
  <si>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</si>
  <si>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</si>
  <si>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</si>
  <si>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</si>
  <si>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</si>
  <si>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</si>
  <si>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</si>
  <si>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</si>
  <si>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</si>
  <si>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</si>
  <si>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</si>
  <si>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</si>
  <si>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</si>
  <si>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</si>
  <si>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</si>
  <si>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</si>
  <si>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</si>
  <si>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</si>
  <si>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</si>
  <si>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</si>
  <si>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</si>
  <si>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</si>
  <si>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</si>
  <si>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</si>
  <si>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</si>
  <si>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</si>
  <si>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</si>
  <si>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</si>
  <si>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</si>
  <si>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</si>
  <si>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</si>
  <si>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</si>
  <si>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</si>
  <si>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</si>
  <si>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</si>
  <si>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</si>
  <si>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</si>
  <si>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</si>
  <si>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</si>
  <si>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</si>
  <si>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</si>
  <si>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</si>
  <si>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</si>
  <si>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</si>
  <si>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</si>
  <si>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</si>
  <si>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</si>
  <si>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</si>
  <si>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</si>
  <si>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</si>
  <si>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</si>
  <si>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</si>
  <si>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</si>
  <si>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</si>
  <si>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</si>
  <si>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</si>
  <si>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</si>
  <si>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</si>
  <si>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</si>
  <si>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</si>
  <si>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</si>
  <si>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</si>
  <si>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</si>
  <si>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</si>
  <si>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</si>
  <si>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</si>
  <si>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</si>
  <si>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</si>
  <si>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</si>
  <si>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</si>
  <si>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</si>
  <si>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</si>
  <si>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</si>
  <si>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</si>
  <si>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</si>
  <si>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</si>
  <si>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</si>
  <si>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</si>
  <si>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</si>
  <si>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</si>
  <si>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</si>
  <si>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</si>
  <si>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</si>
  <si>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</si>
  <si>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</si>
  <si>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</si>
  <si>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</si>
  <si>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</si>
  <si>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</si>
  <si>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</si>
  <si>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</si>
  <si>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</si>
  <si>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</si>
  <si>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</si>
  <si>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</si>
  <si>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</si>
  <si>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</si>
  <si>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</si>
  <si>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</si>
  <si>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</si>
  <si>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</si>
  <si>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</si>
  <si>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</si>
  <si>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</si>
  <si>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</si>
  <si>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</si>
  <si>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</si>
  <si>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</si>
  <si>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</si>
  <si>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</si>
  <si>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</si>
  <si>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</si>
  <si>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</si>
  <si>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</si>
  <si>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</si>
  <si>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</si>
  <si>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</si>
  <si>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</si>
  <si>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</si>
  <si>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</si>
  <si>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</si>
  <si>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</si>
  <si>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</si>
  <si>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</si>
  <si>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</si>
  <si>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</si>
  <si>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</si>
  <si>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</si>
  <si>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</si>
  <si>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</si>
  <si>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</si>
  <si>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</si>
  <si>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</si>
  <si>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</si>
  <si>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</si>
  <si>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</si>
  <si>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</si>
  <si>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</si>
  <si>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</si>
  <si>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</si>
  <si>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</si>
  <si>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</si>
  <si>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</si>
  <si>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</si>
  <si>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</si>
  <si>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</si>
  <si>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</si>
  <si>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</si>
  <si>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</si>
  <si>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</si>
  <si>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</si>
  <si>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</si>
  <si>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</si>
  <si>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</si>
  <si>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</si>
  <si>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</si>
  <si>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</si>
  <si>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</si>
  <si>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</si>
  <si>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</si>
  <si>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</si>
  <si>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</si>
  <si>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</si>
  <si>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</si>
  <si>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</si>
  <si>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</si>
  <si>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</si>
  <si>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</si>
  <si>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</si>
  <si>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</si>
  <si>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</si>
  <si>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</si>
  <si>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</si>
  <si>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</si>
  <si>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</si>
  <si>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</si>
  <si>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</si>
  <si>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</si>
  <si>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</si>
  <si>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</si>
  <si>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</si>
  <si>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</si>
  <si>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</si>
  <si>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</si>
  <si>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</si>
  <si>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</si>
  <si>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</si>
  <si>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</si>
  <si>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</si>
  <si>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</si>
  <si>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</si>
  <si>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</si>
  <si>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Lékárna</t>
    </r>
  </si>
  <si>
    <t>/0</t>
  </si>
  <si>
    <t>--</t>
  </si>
  <si>
    <t>Plnění rozpočtu po měsících</t>
  </si>
  <si>
    <t>5     Účtová třída 5 - Náklady</t>
  </si>
  <si>
    <t>50     Spotřebované nákupy</t>
  </si>
  <si>
    <t>501     Spotřeba materiálu</t>
  </si>
  <si>
    <t>50100     Převod HČ - materiál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</si>
  <si>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</si>
  <si>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</si>
  <si>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</si>
  <si>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</si>
  <si>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</si>
  <si>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50113300     léky - slevy (přeúčt. na 64910001)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</si>
  <si>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</si>
  <si>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</si>
  <si>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</si>
  <si>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</si>
  <si>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</si>
  <si>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</si>
  <si>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</si>
  <si>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</si>
  <si>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</si>
  <si>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</si>
  <si>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</si>
  <si>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</si>
  <si>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</si>
  <si>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</si>
  <si>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</si>
  <si>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</si>
  <si>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</si>
  <si>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</si>
  <si>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</si>
  <si>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</si>
  <si>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</si>
  <si>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</si>
  <si>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</si>
  <si>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</si>
  <si>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</si>
  <si>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</si>
  <si>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</si>
  <si>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</si>
  <si>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</si>
  <si>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</si>
  <si>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</si>
  <si>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</si>
  <si>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</si>
  <si>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</si>
  <si>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</si>
  <si>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</si>
  <si>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</si>
  <si>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</si>
  <si>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</si>
  <si>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50187     Převod VČ - všeob.mat.</t>
  </si>
  <si>
    <t>50187501     VČ - všeob. materiál</t>
  </si>
  <si>
    <t>50187502     VČ - drogistické zboží</t>
  </si>
  <si>
    <t>50187503     VĆ - desinf.prostř.LEK</t>
  </si>
  <si>
    <t>50187504     VČ - kancelářské potřeby</t>
  </si>
  <si>
    <t>50187505     VČ - údržbový materiál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</si>
  <si>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</si>
  <si>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</si>
  <si>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</si>
  <si>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</si>
  <si>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</si>
  <si>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</si>
  <si>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</si>
  <si>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</si>
  <si>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</si>
  <si>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</si>
  <si>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</si>
  <si>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</si>
  <si>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</si>
  <si>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</si>
  <si>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</si>
  <si>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50490     Finanční bonusy</t>
  </si>
  <si>
    <t>50490360     léky prodej - slevy (přeúčt. na 64910003)</t>
  </si>
  <si>
    <t>50495     Prodané zb. LEK</t>
  </si>
  <si>
    <t>50495360     nákl. na prodej - ostatní, dopl.pacientů</t>
  </si>
  <si>
    <t>50495361     nákl. na prodej - deriváty zdrav.zař.a ostatním org.</t>
  </si>
  <si>
    <t>50495363     nákl. na prodej - ostatním organizacím</t>
  </si>
  <si>
    <t>50495364     nákl. na prodej - recepty VZP</t>
  </si>
  <si>
    <t>50495365     nákl. na prodej - recepty ost.</t>
  </si>
  <si>
    <t>50495366     nákl. na prodej - PZT</t>
  </si>
  <si>
    <t>50495367     nákl. na prodej - poukazy VZP</t>
  </si>
  <si>
    <t>50495368     nákl. na prodej - poukazy ost.ZP</t>
  </si>
  <si>
    <t>50495370     nákl. na prodej - zdravotnickým zařízením</t>
  </si>
  <si>
    <t>50495371     nákl. na prodej - enter.a parent.výživa - ostatním organizacím</t>
  </si>
  <si>
    <t>50495374     nákl. na prodej - enter.a parent.výživa -zdravotnickým zařízením</t>
  </si>
  <si>
    <t>50495376     nákl. na prodej center - VZP</t>
  </si>
  <si>
    <t>50495377     nákl. na prodej center - ostatní ZP</t>
  </si>
  <si>
    <t>50495382     nákl. na prodej PZT FONI - VZP</t>
  </si>
  <si>
    <t>50495383     nákl. na prodej PZT FONI - ost.ZP</t>
  </si>
  <si>
    <t>50495384     nákl. na prodej PZT FONI - doplatky pacientů</t>
  </si>
  <si>
    <t>50495560     nákl. na prodej - neléčiva</t>
  </si>
  <si>
    <t>507     Aktivace oběžného majetku</t>
  </si>
  <si>
    <t>50700     Aktivace oběžného majetku</t>
  </si>
  <si>
    <t>50700000     HČ - aktivace oběžného majetku</t>
  </si>
  <si>
    <t>50711     Aktivace oběžného majetku - LEK</t>
  </si>
  <si>
    <t>50711001     elaborace LEK (destil.voda)</t>
  </si>
  <si>
    <t>50711002     taxalaborum LEK při výrobě</t>
  </si>
  <si>
    <t>50711003     parenterální výživa</t>
  </si>
  <si>
    <t>50790     VČ - aktivace oběžného majetku</t>
  </si>
  <si>
    <t>50790511     VČ - aktivace oběžného majetku</t>
  </si>
  <si>
    <t>51     Služby</t>
  </si>
  <si>
    <t>51100     Převod HČ - opravy a udrž.</t>
  </si>
  <si>
    <t>51100000     propočet hlavní činnosti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</si>
  <si>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</si>
  <si>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</si>
  <si>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</si>
  <si>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</si>
  <si>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</si>
  <si>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</si>
  <si>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51102030     opravy - požární techniky</t>
  </si>
  <si>
    <t>51190     Převod VČ - opravy a udrž.</t>
  </si>
  <si>
    <t>51190502     VČ - opravy techniky</t>
  </si>
  <si>
    <t>51201     Cestovné zaměstnanců-tuzemské</t>
  </si>
  <si>
    <t>51201000     cestovné z mezd</t>
  </si>
  <si>
    <t>51201001     cestovné tuzemské - OUC</t>
  </si>
  <si>
    <t>51800     Převod HČ - ostatní služby</t>
  </si>
  <si>
    <t>51800000     převod HČ - ostatní služby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</si>
  <si>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</si>
  <si>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</si>
  <si>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</si>
  <si>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</si>
  <si>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</si>
  <si>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</si>
  <si>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</si>
  <si>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</si>
  <si>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</si>
  <si>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</si>
  <si>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</si>
  <si>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</si>
  <si>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</si>
  <si>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</si>
  <si>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</si>
  <si>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</si>
  <si>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</si>
  <si>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</si>
  <si>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</si>
  <si>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</si>
  <si>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</si>
  <si>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</si>
  <si>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</si>
  <si>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</si>
  <si>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</si>
  <si>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51890     Převod VČ - ostatní služby</t>
  </si>
  <si>
    <t>51890502     VČ - spoje a telekomunikace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</si>
  <si>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</si>
  <si>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</si>
  <si>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</si>
  <si>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</si>
  <si>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</si>
  <si>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</si>
  <si>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</si>
  <si>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</si>
  <si>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</si>
  <si>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</si>
  <si>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</si>
  <si>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</si>
  <si>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</si>
  <si>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</si>
  <si>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52190     Převod VČ - mzdové náklady</t>
  </si>
  <si>
    <t>52190511     VČ - mzdové náklady</t>
  </si>
  <si>
    <t>52190521     VČ - OON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</si>
  <si>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</si>
  <si>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</si>
  <si>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</si>
  <si>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</si>
  <si>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</si>
  <si>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</si>
  <si>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</si>
  <si>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</si>
  <si>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</si>
  <si>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</si>
  <si>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</si>
  <si>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</si>
  <si>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</si>
  <si>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</si>
  <si>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</si>
  <si>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</si>
  <si>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</si>
  <si>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</si>
  <si>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</si>
  <si>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</si>
  <si>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</si>
  <si>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</si>
  <si>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</si>
  <si>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</si>
  <si>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</si>
  <si>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</si>
  <si>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</si>
  <si>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</si>
  <si>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</si>
  <si>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</si>
  <si>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54910004     vyřazení expirovaných léků</t>
  </si>
  <si>
    <t>54910006     rozdíly z inventarizace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</si>
  <si>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</si>
  <si>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</si>
  <si>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</si>
  <si>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54910017     přecenění léků pod nákupní cenu (lékárna)</t>
  </si>
  <si>
    <t>54973     Školení, kongres.popl.tuzemské - ostatní zdrav.prac.(pouze OPMČ)</t>
  </si>
  <si>
    <t>54973000     školení, kongres.popl.tuzemské - ostatní zdrav.prac.(pouze OPMČ)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</si>
  <si>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</si>
  <si>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</si>
  <si>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</si>
  <si>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</si>
  <si>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</si>
  <si>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</si>
  <si>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</si>
  <si>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</si>
  <si>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</si>
  <si>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</si>
  <si>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</si>
  <si>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</si>
  <si>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55190     Převod VČ - odpisy DM</t>
  </si>
  <si>
    <t>55190510     převod VČ - odpisy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</si>
  <si>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</si>
  <si>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</si>
  <si>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</si>
  <si>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</si>
  <si>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</si>
  <si>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</si>
  <si>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</si>
  <si>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</si>
  <si>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</si>
  <si>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</si>
  <si>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</si>
  <si>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55804081     DDHM - výpočetní technika (finanční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</si>
  <si>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</si>
  <si>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</si>
  <si>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</si>
  <si>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</si>
  <si>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55828     DDNM software</t>
  </si>
  <si>
    <t>55828001     DDNM - software (sk.P_38)</t>
  </si>
  <si>
    <t>55828081     DDNM software (finanční dary)</t>
  </si>
  <si>
    <t>55890     Převod VČ - náklady z drobného dlouhodobého majetku</t>
  </si>
  <si>
    <t>55890501     VČ - DDHM</t>
  </si>
  <si>
    <t>56     Finanční náklady</t>
  </si>
  <si>
    <t>563     Kurzové ztráty</t>
  </si>
  <si>
    <t>56300     Převod HČ - kurzové ztráty</t>
  </si>
  <si>
    <t>56300000     převod HČ - kurzové ztráty</t>
  </si>
  <si>
    <t>56301     Kurzové ztráty</t>
  </si>
  <si>
    <t>56301000     kurzové ztráty</t>
  </si>
  <si>
    <t>56390     Převod VŠ - kurzové ztáty</t>
  </si>
  <si>
    <t>56390510     převod VČ -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</si>
  <si>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</si>
  <si>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</si>
  <si>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</si>
  <si>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</si>
  <si>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</si>
  <si>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</si>
  <si>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60227     Zdr. služby - výkony ředění cytos.  LEK</t>
  </si>
  <si>
    <t>60227100     výkony ředění cytostat. - VZP</t>
  </si>
  <si>
    <t>60227200     výkony ředění cytostat. - ostatní ZP</t>
  </si>
  <si>
    <t>60227300     dispenzační poplatek lékárny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</si>
  <si>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</si>
  <si>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</si>
  <si>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</si>
  <si>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</si>
  <si>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</si>
  <si>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</si>
  <si>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</si>
  <si>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</si>
  <si>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604     Výnosy z prodaného zboží</t>
  </si>
  <si>
    <t>60450     Výnosy z prodaného zboží LEK</t>
  </si>
  <si>
    <t>60450360     prodej - doplatky pacientů</t>
  </si>
  <si>
    <t>60450361     prodej derivátů zdrav.zařízením a ostatním organizacím</t>
  </si>
  <si>
    <t>60450363     prodej ostatním org.</t>
  </si>
  <si>
    <t>60450364     recepty pro VZP</t>
  </si>
  <si>
    <t>60450365     recepty pro jiné ZP</t>
  </si>
  <si>
    <t>60450366     prodej ZPr za hotové - výdejna PZT</t>
  </si>
  <si>
    <t>60450367     poukazy pro VZP</t>
  </si>
  <si>
    <t>60450368     poukazy pro jiné ZP</t>
  </si>
  <si>
    <t>60450370     prodej léků zdravotnickým zařízením</t>
  </si>
  <si>
    <t>60450371     prodej - enter.a parent.výživa - ostatním organizacím</t>
  </si>
  <si>
    <t>60450374     prodej - enter.a parent.výživa - zdravotnickým zařízením</t>
  </si>
  <si>
    <t>60450376     prodej center - recepty VZP</t>
  </si>
  <si>
    <t>60450377     prodej center - ostatní ZP</t>
  </si>
  <si>
    <t>60450382     prodej PZT FONI - VZP</t>
  </si>
  <si>
    <t>60450383     prodej PZT FONI - ost. ZP</t>
  </si>
  <si>
    <t>60450384     prodej PZT FONI - doplatky pacientů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</si>
  <si>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</si>
  <si>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</si>
  <si>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</si>
  <si>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</si>
  <si>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</si>
  <si>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</si>
  <si>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</si>
  <si>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</si>
  <si>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</si>
  <si>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</si>
  <si>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</si>
  <si>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</si>
  <si>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</si>
  <si>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</si>
  <si>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64908009     smlouva o účelově vázané úplatě</t>
  </si>
  <si>
    <t>64910     Bonusy</t>
  </si>
  <si>
    <t>64910001     bonusy finanční - za léky (pro kliniky)</t>
  </si>
  <si>
    <t>64924     Ostatní služby - mimo zdrav.výkony  FAKTURACE</t>
  </si>
  <si>
    <t>64924447     ostatní provoz.sl. - hl.činnost (LSPP)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</si>
  <si>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</si>
  <si>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</si>
  <si>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</si>
  <si>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</si>
  <si>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</si>
  <si>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</si>
  <si>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</si>
  <si>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</si>
  <si>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</si>
  <si>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</si>
  <si>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</si>
  <si>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</si>
  <si>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</si>
  <si>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</si>
  <si>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</si>
  <si>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</si>
  <si>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</si>
  <si>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</si>
  <si>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</si>
  <si>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</si>
  <si>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</si>
  <si>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</si>
  <si>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</si>
  <si>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</si>
  <si>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</si>
  <si>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</si>
  <si>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</si>
  <si>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</si>
  <si>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</si>
  <si>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</si>
  <si>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</si>
  <si>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</si>
  <si>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79920004     převody - klinické studie</t>
  </si>
  <si>
    <t>79950     VPN - správní režie</t>
  </si>
  <si>
    <t>79950001     režie HTS</t>
  </si>
  <si>
    <t>79990     VĆ - ZVIT technická údržba</t>
  </si>
  <si>
    <t>79990502     VČ - ZVIT technická údržba</t>
  </si>
  <si>
    <t>79990507     VČ - sklad</t>
  </si>
  <si>
    <t>79990510     VČ - informatika</t>
  </si>
  <si>
    <t>79990550     VČ - správní režie</t>
  </si>
  <si>
    <t>8     Účtová třída 8 - Vnitropodnikové účetnictví - výnosy</t>
  </si>
  <si>
    <t>89     Vnitropodnikové výnosy</t>
  </si>
  <si>
    <t>899     Vnitropodnikové výnosy</t>
  </si>
  <si>
    <t>89901     VPN - lékárna</t>
  </si>
  <si>
    <t>89901001     ředění cytostatik</t>
  </si>
  <si>
    <t>89901002     výdej HVLP</t>
  </si>
  <si>
    <t>89910     VPV - informační technologie</t>
  </si>
  <si>
    <t>89910002     výkony IT - variabilní výnosy (stř.9086)</t>
  </si>
  <si>
    <t>89920     VPV - mezistřediskové převody</t>
  </si>
  <si>
    <t>89920000     mezistřediskové převody</t>
  </si>
  <si>
    <t>89920004     převody - klinické studie</t>
  </si>
  <si>
    <t>48</t>
  </si>
  <si>
    <t>LEK: Lékárna</t>
  </si>
  <si>
    <t/>
  </si>
  <si>
    <t>50113001 - léky - paušál (LEK)</t>
  </si>
  <si>
    <t>LEK: Lékárna Celkem</t>
  </si>
  <si>
    <t>SumaKL</t>
  </si>
  <si>
    <t>4802</t>
  </si>
  <si>
    <t>LEK: lékárna -výdejna Z (hlavní lékárna)</t>
  </si>
  <si>
    <t>LEK: lékárna -výdejna Z (hlavní lékárna) Celkem</t>
  </si>
  <si>
    <t>SumaNS</t>
  </si>
  <si>
    <t>mezeraNS</t>
  </si>
  <si>
    <t>4806</t>
  </si>
  <si>
    <t>LEK: lékárna - výdej HVLP</t>
  </si>
  <si>
    <t>LEK: lékárna - výdej HVLP Celkem</t>
  </si>
  <si>
    <t>4841</t>
  </si>
  <si>
    <t>LEK: lékárna - oddělení ředění cytostatik</t>
  </si>
  <si>
    <t>LEK: lékárna - oddělení ředění cytostatik Celkem</t>
  </si>
  <si>
    <t>4842</t>
  </si>
  <si>
    <t>LEK: lékárna - oddělení přípravy sterilních léčiv</t>
  </si>
  <si>
    <t>LEK: lékárna - oddělení přípravy sterilních léčiv Celkem</t>
  </si>
  <si>
    <t>4843</t>
  </si>
  <si>
    <t>LEK: lékárna - oddělení přípravy léčiv</t>
  </si>
  <si>
    <t>LEK: lékárna - oddělení přípravy léčiv Celkem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</si>
  <si>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</si>
  <si>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</si>
  <si>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</si>
  <si>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</si>
  <si>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</si>
  <si>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</si>
  <si>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</si>
  <si>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4804</t>
  </si>
  <si>
    <t>LEK: lékárna - výdejna A (monoblok)</t>
  </si>
  <si>
    <t>LEK: lékárna - výdejna A (monoblok) Celkem</t>
  </si>
  <si>
    <t>4844</t>
  </si>
  <si>
    <t>LEK: lékárna - oddělení diagnostik</t>
  </si>
  <si>
    <t>LEK: lékárna - oddělení diagnostik Celkem</t>
  </si>
  <si>
    <t>50115060</t>
  </si>
  <si>
    <t>ZPr - ostatní (Z503)</t>
  </si>
  <si>
    <t>ZP199</t>
  </si>
  <si>
    <t>Nádoba na kontaminovaný odpad 30 l PP s víkem 335 x 400 x 318 mm 4430</t>
  </si>
  <si>
    <t>50115050</t>
  </si>
  <si>
    <t>obvazový materiál (Z502)</t>
  </si>
  <si>
    <t>ZA583</t>
  </si>
  <si>
    <t>Čtverečky desinfekční Webcol 3,5 x 3,5 cm 70% á 4000 ks 6818-1</t>
  </si>
  <si>
    <t>ZA444</t>
  </si>
  <si>
    <t>Tampon nesterilní stáčený 20 x 19 cm bez RTG nití bal. á 100 ks 1320300404</t>
  </si>
  <si>
    <t>ZC100</t>
  </si>
  <si>
    <t>Vata buničitá dělená 2 role / 500 ks 40 x 50 mm 1230200310</t>
  </si>
  <si>
    <t>ZQ569</t>
  </si>
  <si>
    <t>Vata buničitá dělená cellin 2 role / 500 ks 40 x 50 mm 1230206310</t>
  </si>
  <si>
    <t>ZK504</t>
  </si>
  <si>
    <t>Filtr mini spike červený 4550340</t>
  </si>
  <si>
    <t>ZA737</t>
  </si>
  <si>
    <t>Filtr mini spike modrý 4550234</t>
  </si>
  <si>
    <t>ZK335</t>
  </si>
  <si>
    <t>Filtr sterifix 0,2um infúzní 4099303</t>
  </si>
  <si>
    <t>ZF159</t>
  </si>
  <si>
    <t>Nádoba na kontaminovaný odpad 1 l 15-0002</t>
  </si>
  <si>
    <t>ZF192</t>
  </si>
  <si>
    <t>Nádoba na kontaminovaný odpad 4 l 15-0004</t>
  </si>
  <si>
    <t>ZK506</t>
  </si>
  <si>
    <t>Pumpa infuzní elastometrická Infusor LV 1,5 7 denní á. 12 ks 240 ml 2C2087K</t>
  </si>
  <si>
    <t>ZK505</t>
  </si>
  <si>
    <t>Pumpa infuzní elastometrická Infusor LV 2 5 denní á 12 ks 240 ml 2C2008K</t>
  </si>
  <si>
    <t>ZC986</t>
  </si>
  <si>
    <t>Pumpa infuzní elastometrická Infusor LV 5 2 denní á 12 ks 240 ml 2C2009K</t>
  </si>
  <si>
    <t>Pumpa infuzní Infusor LV 1,5 7 denní á. 12 ks 2C1087KP</t>
  </si>
  <si>
    <t>Pumpa infuzní Infusor LV 1,5 7 denní á. 12 ks 2C2087K</t>
  </si>
  <si>
    <t>Pumpa infuzní Infusor LV 5 2 denní á 12 ks 240 ml 2C2009K</t>
  </si>
  <si>
    <t>ZA789</t>
  </si>
  <si>
    <t>Stříkačka injekční 2-dílná 2 ml L Inject Solo 4606027V</t>
  </si>
  <si>
    <t>ZA754</t>
  </si>
  <si>
    <t>Stříkačka injekční 3-dílná 10 ml LL Omnifix Solo se závitem 4617100V</t>
  </si>
  <si>
    <t>ZB384</t>
  </si>
  <si>
    <t>Stříkačka injekční 3-dílná 20 ml LL Omnifix Solo se závitem bal. á 100 ks 4617207V</t>
  </si>
  <si>
    <t>ZB615</t>
  </si>
  <si>
    <t>Stříkačka injekční 3-dílná 3 ml LL Omnifix Solo se závitem bal. á 100 ks 4617022V</t>
  </si>
  <si>
    <t>ZB796</t>
  </si>
  <si>
    <t>Stříkačka injekční 3-dílná 30 ml LL Omnifix Solo 4617304F</t>
  </si>
  <si>
    <t>ZE308</t>
  </si>
  <si>
    <t>Stříkačka injekční 3-dílná 5 ml LL Omnifix Solo se závitem 4617053V</t>
  </si>
  <si>
    <t>ZA749</t>
  </si>
  <si>
    <t>Stříkačka injekční 3-dílná 50 ml LL Omnifix Solo 4617509F</t>
  </si>
  <si>
    <t>ZB801</t>
  </si>
  <si>
    <t>Transofix krátký trn á 50 ks 4090500</t>
  </si>
  <si>
    <t>ZK503</t>
  </si>
  <si>
    <t>Uzávěr ecopin 4125002</t>
  </si>
  <si>
    <t>ZN271</t>
  </si>
  <si>
    <t>Vak pro parenterální víživu TPN EVA 125 ml bal á 50 ks E1301OD</t>
  </si>
  <si>
    <t>Vak TPN EVA 125 ml bal á 50 ks E1301OD</t>
  </si>
  <si>
    <t>ZK799</t>
  </si>
  <si>
    <t>Zátka combi červená 4495101</t>
  </si>
  <si>
    <t>50115063</t>
  </si>
  <si>
    <t>ZPr - vaky, sety (Z528)</t>
  </si>
  <si>
    <t>ZK502</t>
  </si>
  <si>
    <t>Set infuzní infusomat 8700095SP</t>
  </si>
  <si>
    <t>ZA716</t>
  </si>
  <si>
    <t>Set infuzní intrafix air bez PVC 180 cm 4063002</t>
  </si>
  <si>
    <t>ZA714</t>
  </si>
  <si>
    <t>Set infuzní intrafix černý k apl.cytostatik 180 cm á 100 ks 4060563</t>
  </si>
  <si>
    <t>ZA715</t>
  </si>
  <si>
    <t>Set infuzní intrafix primeline classic 150 cm 4062957</t>
  </si>
  <si>
    <t>50115065</t>
  </si>
  <si>
    <t>ZPr - vpichovací materiál (Z530)</t>
  </si>
  <si>
    <t>ZB436</t>
  </si>
  <si>
    <t>Jehla eco flac mix, bal. 250 ks, 16401</t>
  </si>
  <si>
    <t>ZB556</t>
  </si>
  <si>
    <t>Jehla injekční 1,2 x 40 mm růžová 4665120</t>
  </si>
  <si>
    <t>ZQ955</t>
  </si>
  <si>
    <t>Jehla injekční 16G 1,65 x 40 mm, bílá BD Microlance bal. á 100 ks 300637</t>
  </si>
  <si>
    <t>50115067</t>
  </si>
  <si>
    <t>ZPr - rukavice (Z532)</t>
  </si>
  <si>
    <t>ZP947</t>
  </si>
  <si>
    <t>Rukavice nitril basic bez p. modré M bal. á 200 ks 44751</t>
  </si>
  <si>
    <t>ZP946</t>
  </si>
  <si>
    <t>Rukavice nitril basic bez p. modré S bal. á 200 ks 44750</t>
  </si>
  <si>
    <t>ZP949</t>
  </si>
  <si>
    <t>Rukavice nitril basic bez p. modré XL bal. á 170 ks 44753</t>
  </si>
  <si>
    <t>ZO467</t>
  </si>
  <si>
    <t>Rukavice nitril sempercare Safe+ Us-Hs prodloužené vel. M bal. á 100 ks 34437</t>
  </si>
  <si>
    <t>ZK792</t>
  </si>
  <si>
    <t>Rukavice operační  latex s polyuretanem a silikonem sterilní ansell gammex PFXP chemo cytostatické vel. 7,5 bal. á 50 párů 330054075</t>
  </si>
  <si>
    <t>ZK499</t>
  </si>
  <si>
    <t>Rukavice operační gammex PFXP cytostatické vel. 6,5 latex chemo bal. á 50 párů 330054065</t>
  </si>
  <si>
    <t>ZK500</t>
  </si>
  <si>
    <t>Rukavice operační gammex PFXP cytostatické vel. 7,0 latex chemo bal. á 50 párů 330054070</t>
  </si>
  <si>
    <t>ZQ323</t>
  </si>
  <si>
    <t>Rukavice operační latex bez pudru sterilní chemo Sempermed Supreme Plus vel. 8,0 34655</t>
  </si>
  <si>
    <t>ZO934</t>
  </si>
  <si>
    <t>Rukavice operační latex bez pudru sterilní sempermed derma PF vel. 6,5 39472</t>
  </si>
  <si>
    <t>ZO935</t>
  </si>
  <si>
    <t>Rukavice operační latex bez pudru sterilní sempermed derma PF vel. 7,0 39473</t>
  </si>
  <si>
    <t>ZP019</t>
  </si>
  <si>
    <t>Rukavice operační latex bez pudru sterilní sempermed derma PF vel. 7,5 39474</t>
  </si>
  <si>
    <t>Rukavice operační latex s polyuretanem a silikonem sterilní ansell gammex PFXP chemo cytostatické vel. 6,5 bal. á 50 párů 330054065</t>
  </si>
  <si>
    <t>Rukavice operační latex s polyuretanem a silikonem sterilní ansell gammex PFXP chemo cytostatické vel. 6,5 bal. á 50 párů 330054065 firma již nedodává</t>
  </si>
  <si>
    <t>Rukavice operační latex s polyuretanem a silikonem sterilní ansell gammex PFXP chemo cytostatické vel. 7,0 bal. á 50 párů 330054070</t>
  </si>
  <si>
    <t>Rukavice operační latex s polyuretanem a silikonem sterilní ansell gammex PFXP chemo cytostatické vel. 7,0 bal. á 50 párů 330054070 - již firma nedodává</t>
  </si>
  <si>
    <t>Rukavice operační latexové bez pudru sempermed derma PF vel. 6,5 39472</t>
  </si>
  <si>
    <t>Rukavice operační latexové bez pudru sempermed derma PF vel. 7,0 39473</t>
  </si>
  <si>
    <t>ZP948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</si>
  <si>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</si>
  <si>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</si>
  <si>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</si>
  <si>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basic bez pudru modré XL bal. á 170 ks 44753</t>
  </si>
  <si>
    <t>50115040</t>
  </si>
  <si>
    <t>laboratorní materiál (Z505)</t>
  </si>
  <si>
    <t>ZC066</t>
  </si>
  <si>
    <t>Kádinka nízká s výlevkou sklo 100 ml (213-1045) VTRB632417010100</t>
  </si>
  <si>
    <t>ZC040</t>
  </si>
  <si>
    <t>Kádinka nízká sklo 25 ml VTRB632411010025</t>
  </si>
  <si>
    <t>ZE009</t>
  </si>
  <si>
    <t>Kádinka nízká sklo 600 ml (213-1049) KAVA632417010600</t>
  </si>
  <si>
    <t>ZC689</t>
  </si>
  <si>
    <t>Kádinka vysoká sklo 100 ml VTRB632417012100</t>
  </si>
  <si>
    <t>ZC042</t>
  </si>
  <si>
    <t>Kádinka vysoká sklo 600 ml VTRB632417012600</t>
  </si>
  <si>
    <t>ZQ187</t>
  </si>
  <si>
    <t>Láhev odsávací SIMAX se skleněnou olivkou 11 prům. 165/60 mm výška 255 mm objem 2000 ml VTRB632412022950</t>
  </si>
  <si>
    <t>ZQ188</t>
  </si>
  <si>
    <t>Láhev odsávací SIMAX se skleněnou olivkou 11 prům. 170/70 mm výška 295 mm objem 3000 ml VTRB632412022952</t>
  </si>
  <si>
    <t>ZN795</t>
  </si>
  <si>
    <t>Těšnění GUKO vel. 5 průměr 33/55 výška 34 cm 2205.3353</t>
  </si>
  <si>
    <t>ZE159</t>
  </si>
  <si>
    <t>Nádoba na kontaminovaný odpad 2 l 15-0003</t>
  </si>
  <si>
    <t>ZN277</t>
  </si>
  <si>
    <t>Set hadicový EXACTA mikroobjemový s ovzdušněním bal. á 25 ks H938175</t>
  </si>
  <si>
    <t>ZN278</t>
  </si>
  <si>
    <t>Set hadicový EXACTA pro stříkačku bal. á 25 ks H938176</t>
  </si>
  <si>
    <t>ZN279</t>
  </si>
  <si>
    <t>Set hadicový EXACTA valve EM2400 základní s ventily bal. á 10 ks H938724E</t>
  </si>
  <si>
    <t>ZN276</t>
  </si>
  <si>
    <t>Set hadicový EXACTA vysokoobjemový s ovzdušněním bal. á 25 ks H938174</t>
  </si>
  <si>
    <t>ZA787</t>
  </si>
  <si>
    <t>Stříkačka injekční 2-dílná 10 ml L Inject Solo 4606108V</t>
  </si>
  <si>
    <t>ZA790</t>
  </si>
  <si>
    <t>Stříkačka injekční 2-dílná 5 ml L Inject Solo4606051V</t>
  </si>
  <si>
    <t>ZA746</t>
  </si>
  <si>
    <t>Stříkačka injekční 3-dílná 1 ml L tuberculin Omnifix Solo 9161406V</t>
  </si>
  <si>
    <t>ZB657</t>
  </si>
  <si>
    <t>Vak na skladování trombocytů transfer 600 ml 814-0611 (814-0631)</t>
  </si>
  <si>
    <t>ZP592</t>
  </si>
  <si>
    <t>Vak pro parenterální víživu TPN EVA 1000 ml bal á 40 ks E1310OD</t>
  </si>
  <si>
    <t>ZN270</t>
  </si>
  <si>
    <t>Vak pro parenterální víživu TPN EVA 250 ml bal á 50 ks E1302OD</t>
  </si>
  <si>
    <t>ZN272</t>
  </si>
  <si>
    <t>Vak pro parenterální víživu TPN EVA 500 ml bal á 50 ks E1305OD</t>
  </si>
  <si>
    <t>Vak TPN EVA 1000 ml bal á 40 ks E1310OD</t>
  </si>
  <si>
    <t>ZN273</t>
  </si>
  <si>
    <t>Vak TPN EVA 2000 ml bal á 35 ks E1320OD</t>
  </si>
  <si>
    <t>Vak TPN EVA 250 ml bal á 50 ks E1302OD</t>
  </si>
  <si>
    <t>Vak TPN EVA 500 ml bal á 50 ks E1305OD</t>
  </si>
  <si>
    <t>ZP222</t>
  </si>
  <si>
    <t>Set hadicový BAXA repeater pro orální přenos tekutin bal. á 10 ks H93813</t>
  </si>
  <si>
    <t>ZN041</t>
  </si>
  <si>
    <t>Rukavice operační gammex latex PF bez pudru 6,5 330048065</t>
  </si>
  <si>
    <t>ZN126</t>
  </si>
  <si>
    <t>Rukavice operační gammex latex PF bez pudru 7,0 330048070</t>
  </si>
  <si>
    <t>ZN108</t>
  </si>
  <si>
    <t>Rukavice operační gammex latex PF bez pudru 8,0 330048080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</si>
  <si>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</si>
  <si>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</si>
  <si>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8,0 330048080</t>
  </si>
  <si>
    <t>50115020</t>
  </si>
  <si>
    <t>laboratorní diagnostika-LEK (Z501)</t>
  </si>
  <si>
    <t>DD214</t>
  </si>
  <si>
    <t>2,3-dimercapto-1-propanol 10 ml</t>
  </si>
  <si>
    <t>DD079</t>
  </si>
  <si>
    <t>AMONIAK VODNY ROZTOK 25%</t>
  </si>
  <si>
    <t>DA093</t>
  </si>
  <si>
    <t>desinfekční roztok SOLU37637</t>
  </si>
  <si>
    <t>DG379</t>
  </si>
  <si>
    <t>Doprava 21%</t>
  </si>
  <si>
    <t>DE329</t>
  </si>
  <si>
    <t>Dusičnan draselný p.a.</t>
  </si>
  <si>
    <t>DC166</t>
  </si>
  <si>
    <t>ETHANOL 99,5%,  P.A.</t>
  </si>
  <si>
    <t>DE779</t>
  </si>
  <si>
    <t>Hanna pufr pH 4,01 - sáčky 25x20ml</t>
  </si>
  <si>
    <t>DE781</t>
  </si>
  <si>
    <t>Hanna pufr pH 7,01 - sáčky 25x20ml</t>
  </si>
  <si>
    <t>DG163</t>
  </si>
  <si>
    <t>HYDROXID SODNY P.A.</t>
  </si>
  <si>
    <t>DG869</t>
  </si>
  <si>
    <t>CHLORID AMONNY P.A.</t>
  </si>
  <si>
    <t>DD994</t>
  </si>
  <si>
    <t>CHLORID RTUTNATY P.A.</t>
  </si>
  <si>
    <t>DB257</t>
  </si>
  <si>
    <t>CHLOROFORM P.A. - stab. methanolem</t>
  </si>
  <si>
    <t>DG146</t>
  </si>
  <si>
    <t>kyselina OCTOVA 99,8%  P.A. - ledova</t>
  </si>
  <si>
    <t>DF867</t>
  </si>
  <si>
    <t>NORM.DUSICNAN STRIBRNY N/10, c=0,1M</t>
  </si>
  <si>
    <t>DD137</t>
  </si>
  <si>
    <t>NORM.HYDROXID SODNÝ N/10</t>
  </si>
  <si>
    <t>DD670</t>
  </si>
  <si>
    <t>NORM.CHELATON III 0,05M</t>
  </si>
  <si>
    <t>DG213</t>
  </si>
  <si>
    <t>PUFR FOSFAT.PH7,100 ML</t>
  </si>
  <si>
    <t>DF243</t>
  </si>
  <si>
    <t>Silikagel s indikátorem 1kg</t>
  </si>
  <si>
    <t>DG255</t>
  </si>
  <si>
    <t>TROMETAMOL(trishydroxymetylaminometan)</t>
  </si>
  <si>
    <t>ZQ471</t>
  </si>
  <si>
    <t>Baňka Erlenmeyerova kuželová, širokohrdlá, silnostěnná, DURAN, borosilikát., objem 1000 ml, vnější prům 131 mm, výška 220 mm 214-0221</t>
  </si>
  <si>
    <t>ZP028</t>
  </si>
  <si>
    <t>Kádinka nízká s výlevkou SIMAX 250 ml (KAVA632417010250) VTRB632417010250</t>
  </si>
  <si>
    <t>ZC083</t>
  </si>
  <si>
    <t>Kádinka vysoká s výlevkou silnostěnná sklo 2000 ml (213-1069) VTRB632417012950</t>
  </si>
  <si>
    <t>ZQ204</t>
  </si>
  <si>
    <t>Láhev odsávací SIMAX se skleněnou olivkou 11 prům. 135/45 mm výška 230 mm objem 1000 ml VTRB632412021940</t>
  </si>
  <si>
    <t>ZQ024</t>
  </si>
  <si>
    <t>Nálevka Büchnerova porcelánová objem 290 ml plate O 97 mm pro filtr O 90 mm JIZE237/4</t>
  </si>
  <si>
    <t>ZQ203</t>
  </si>
  <si>
    <t>Nálevka Büchnerova porcelánová typ 237/7 prům. nálevky 156 mm prům. otvoru 2 mm vnitřní výška nálevky 59 mm délka stonku 96 mm JIZE237/7</t>
  </si>
  <si>
    <t>ZL385</t>
  </si>
  <si>
    <t>Nálevka s krátkým stonkem pr. 85 mm (221-1725) VTRB632413001085</t>
  </si>
  <si>
    <t>ZI359</t>
  </si>
  <si>
    <t>Válec odměrný nízký sklo 1645/BH třída přesnosti B 100 ml VTRB632432351230</t>
  </si>
  <si>
    <t>ZC854</t>
  </si>
  <si>
    <t>Kompresa NT 7,5 x 7,5 cm/2 ks sterilní 26510</t>
  </si>
  <si>
    <t>ZB404</t>
  </si>
  <si>
    <t>Náplast cosmos 8 cm x 1 m 5403353</t>
  </si>
  <si>
    <t>ZD103</t>
  </si>
  <si>
    <t>Náplast omniplast 2,5 cm x 9,2 m 9004530</t>
  </si>
  <si>
    <t>ZL999</t>
  </si>
  <si>
    <t>Rychloobvaz 8 x 4 cm 001445510</t>
  </si>
  <si>
    <t>ZF879</t>
  </si>
  <si>
    <t>Papír filtrační skládaný průměr 150 mm bal. á 500 ks PPER2R/80G/S150</t>
  </si>
  <si>
    <t>ZQ279</t>
  </si>
  <si>
    <t>Těsnění GUKO pro vak. filtraci kónické pryž vel. 5 průměr 33/53 mm výška 34 mm 519-4425</t>
  </si>
  <si>
    <t>ZQ278</t>
  </si>
  <si>
    <t>Těsnění GUKO pro vak. filtraci kónické pryž vel. 6 průměr 48/68 mm výška 35 mm 519-4430</t>
  </si>
  <si>
    <t>ZQ277</t>
  </si>
  <si>
    <t>Těsnění GUKO pro vak. filtraci kónické pryž vel. 7 průměr 58/78 mm výška 35 mm 519-4435</t>
  </si>
  <si>
    <t>ZQ276</t>
  </si>
  <si>
    <t>Těsnění GUKO pro vak. filtraci kónické pryž vel. 8 průměr 66/89 mm výška 40 mm 519-4440</t>
  </si>
  <si>
    <t>ZD012</t>
  </si>
  <si>
    <t>Válec odměrný 100 ml vysoký sklo KAVA632432151130</t>
  </si>
  <si>
    <t>DG388</t>
  </si>
  <si>
    <t>Játrový bujon (10ml)</t>
  </si>
  <si>
    <t>DH989</t>
  </si>
  <si>
    <t>Portagerm Pylori</t>
  </si>
  <si>
    <t>DC726</t>
  </si>
  <si>
    <t>STROMATOLYSER-IM 10 L</t>
  </si>
  <si>
    <t>ZJ762</t>
  </si>
  <si>
    <t>Kádinka nízká s výlevkou silnostěnná sklo 2000 ml Duran (214-0208) SCOT211076302</t>
  </si>
  <si>
    <t>ZD239</t>
  </si>
  <si>
    <t>Papír filtrační 24 cm kruhový skládaný bal. á 500 ks PPER2R/80G/S240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</si>
  <si>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</si>
  <si>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</si>
  <si>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</si>
  <si>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</si>
  <si>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</si>
  <si>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</si>
  <si>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</si>
  <si>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</si>
  <si>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</si>
  <si>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</si>
  <si>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</si>
  <si>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</si>
  <si>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</si>
  <si>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</si>
  <si>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</si>
  <si>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</si>
  <si>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farmaceuti</t>
  </si>
  <si>
    <t>všeobecné sestry bez dohl.</t>
  </si>
  <si>
    <t>farmaceutičtí asistenti</t>
  </si>
  <si>
    <t>sanitáři</t>
  </si>
  <si>
    <t>THP</t>
  </si>
  <si>
    <t>Specializovaná ambulantní péče</t>
  </si>
  <si>
    <t xml:space="preserve">006 - </t>
  </si>
  <si>
    <t>Zdravotní výkony vykázané na pracovišti v rámci ambulantní péče *</t>
  </si>
  <si>
    <t>4807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</si>
  <si>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</si>
  <si>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</si>
  <si>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</si>
  <si>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</si>
  <si>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</si>
  <si>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006</t>
  </si>
  <si>
    <t>V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</si>
  <si>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</si>
  <si>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</si>
  <si>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</si>
  <si>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</si>
  <si>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</si>
  <si>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</si>
  <si>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</si>
  <si>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</si>
  <si>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</si>
  <si>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</si>
  <si>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</si>
  <si>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07 - Klinika anesteziologie, resuscitace a intenzivní medicíny</t>
  </si>
  <si>
    <t>11 - Ortopedická klinika</t>
  </si>
  <si>
    <t>13 - Otolaryngologická klinika</t>
  </si>
  <si>
    <t>16 - Klinika plicních nemocí a tuberkulózy</t>
  </si>
  <si>
    <t>30 - Oddělení geriatrie</t>
  </si>
  <si>
    <t>32 - Hemato-onkologická klinika</t>
  </si>
  <si>
    <t>59 - Oddělení intenzivní péče chirurgických oborů</t>
  </si>
  <si>
    <t>02</t>
  </si>
  <si>
    <t>03</t>
  </si>
  <si>
    <t>04</t>
  </si>
  <si>
    <t>07</t>
  </si>
  <si>
    <t>11</t>
  </si>
  <si>
    <t>13</t>
  </si>
  <si>
    <t>16</t>
  </si>
  <si>
    <t>30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</si>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</sst>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84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3" xfId="74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4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61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3" fillId="8" borderId="98" xfId="0" applyNumberFormat="1" applyFont="1" applyFill="1" applyBorder="1"/>
    <xf numFmtId="3" fontId="53" fillId="8" borderId="99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2" fillId="0" borderId="2" xfId="26" applyFont="1" applyFill="1" applyBorder="1" applyAlignment="1"/>
    <xf numFmtId="3" fontId="55" fillId="4" borderId="76" xfId="0" applyNumberFormat="1" applyFont="1" applyFill="1" applyBorder="1" applyAlignment="1">
      <alignment horizontal="center" vertical="center"/>
    </xf>
    <xf numFmtId="3" fontId="55" fillId="4" borderId="86" xfId="0" applyNumberFormat="1" applyFont="1" applyFill="1" applyBorder="1" applyAlignment="1">
      <alignment horizontal="center" vertical="center"/>
    </xf>
    <xf numFmtId="9" fontId="55" fillId="4" borderId="7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3" fontId="55" fillId="4" borderId="77" xfId="0" applyNumberFormat="1" applyFont="1" applyFill="1" applyBorder="1" applyAlignment="1">
      <alignment horizontal="center" vertical="center" wrapText="1"/>
    </xf>
    <xf numFmtId="3" fontId="55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55" fillId="9" borderId="96" xfId="0" applyFont="1" applyFill="1" applyBorder="1" applyAlignment="1">
      <alignment horizontal="center"/>
    </xf>
    <xf numFmtId="0" fontId="55" fillId="9" borderId="95" xfId="0" applyFont="1" applyFill="1" applyBorder="1" applyAlignment="1">
      <alignment horizontal="center"/>
    </xf>
    <xf numFmtId="0" fontId="55" fillId="9" borderId="75" xfId="0" applyFont="1" applyFill="1" applyBorder="1" applyAlignment="1">
      <alignment horizontal="center"/>
    </xf>
    <xf numFmtId="0" fontId="55" fillId="2" borderId="77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39" fillId="4" borderId="84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9" fillId="2" borderId="40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2" borderId="70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6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6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5" fillId="4" borderId="85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55" fillId="4" borderId="76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5" xfId="0" applyNumberFormat="1" applyFont="1" applyFill="1" applyBorder="1" applyAlignment="1">
      <alignment horizontal="center" vertical="center" wrapText="1"/>
    </xf>
    <xf numFmtId="168" fontId="55" fillId="2" borderId="93" xfId="0" applyNumberFormat="1" applyFont="1" applyFill="1" applyBorder="1" applyAlignment="1">
      <alignment horizontal="center" vertical="center" wrapText="1"/>
    </xf>
    <xf numFmtId="0" fontId="55" fillId="2" borderId="76" xfId="0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4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2"/>
    </xf>
    <xf numFmtId="0" fontId="32" fillId="11" borderId="100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4" fontId="32" fillId="0" borderId="73" xfId="0" applyNumberFormat="1" applyFont="1" applyFill="1" applyBorder="1"/>
    <xf numFmtId="164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4" xfId="0" applyFont="1" applyFill="1" applyBorder="1" applyAlignment="1">
      <alignment horizontal="left"/>
    </xf>
    <xf numFmtId="169" fontId="59" fillId="4" borderId="65" xfId="0" applyNumberFormat="1" applyFont="1" applyFill="1" applyBorder="1"/>
    <xf numFmtId="9" fontId="59" fillId="4" borderId="65" xfId="0" applyNumberFormat="1" applyFont="1" applyFill="1" applyBorder="1"/>
    <xf numFmtId="9" fontId="59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9" fillId="0" borderId="67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5" xfId="0" applyNumberFormat="1" applyFont="1" applyFill="1" applyBorder="1"/>
    <xf numFmtId="9" fontId="32" fillId="0" borderId="66" xfId="0" applyNumberFormat="1" applyFont="1" applyFill="1" applyBorder="1"/>
    <xf numFmtId="169" fontId="32" fillId="0" borderId="73" xfId="0" applyNumberFormat="1" applyFont="1" applyFill="1" applyBorder="1"/>
    <xf numFmtId="9" fontId="32" fillId="0" borderId="74" xfId="0" applyNumberFormat="1" applyFont="1" applyFill="1" applyBorder="1"/>
    <xf numFmtId="169" fontId="32" fillId="0" borderId="68" xfId="0" applyNumberFormat="1" applyFont="1" applyFill="1" applyBorder="1"/>
    <xf numFmtId="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86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  <tableStyle name="TableStyleMedium2 2" pivot="0" count="7">
      <tableStyleElement type="wholeTable" dxfId="78"/>
      <tableStyleElement type="headerRow" dxfId="77"/>
      <tableStyleElement type="totalRow" dxfId="76"/>
      <tableStyleElement type="firstColumn" dxfId="75"/>
      <tableStyleElement type="lastColumn" dxfId="74"/>
      <tableStyleElement type="firstRowStripe" dxfId="73"/>
      <tableStyleElement type="firstColumnStripe" dxfId="7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7.7451544410153949E-5</c:v>
                </c:pt>
                <c:pt idx="1">
                  <c:v>9.4023584628913251E-5</c:v>
                </c:pt>
                <c:pt idx="2">
                  <c:v>6.926138305682656E-5</c:v>
                </c:pt>
                <c:pt idx="3">
                  <c:v>7.0224553219473579E-5</c:v>
                </c:pt>
                <c:pt idx="4">
                  <c:v>5.9889821830619598E-5</c:v>
                </c:pt>
                <c:pt idx="5">
                  <c:v>5.8461398513146055E-5</c:v>
                </c:pt>
                <c:pt idx="6">
                  <c:v>7.0852391812884917E-5</c:v>
                </c:pt>
                <c:pt idx="7">
                  <c:v>7.2980162761392223E-5</c:v>
                </c:pt>
                <c:pt idx="8">
                  <c:v>6.3979145538338154E-5</c:v>
                </c:pt>
                <c:pt idx="9">
                  <c:v>5.7161620872328868E-5</c:v>
                </c:pt>
                <c:pt idx="10">
                  <c:v>5.1898040717837898E-5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45288752"/>
        <c:axId val="-18452822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45281680"/>
        <c:axId val="-1845287664"/>
      </c:scatterChart>
      <c:catAx>
        <c:axId val="-184528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84528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452822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845288752"/>
        <c:crosses val="autoZero"/>
        <c:crossBetween val="between"/>
      </c:valAx>
      <c:valAx>
        <c:axId val="-18452816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845287664"/>
        <c:crosses val="max"/>
        <c:crossBetween val="midCat"/>
      </c:valAx>
      <c:valAx>
        <c:axId val="-18452876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84528168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6" totalsRowShown="0" headerRowDxfId="71" tableBorderDxfId="70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69"/>
    <tableColumn id="2" name="popis" dataDxfId="68"/>
    <tableColumn id="3" name="01 uv_sk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2">
      <calculatedColumnFormula>IF(Tabulka[[#This Row],[15_vzpl]]=0,"",Tabulka[[#This Row],[14_vzsk]]/Tabulka[[#This Row],[15_vzpl]])</calculatedColumnFormula>
    </tableColumn>
    <tableColumn id="20" name="17_vzroz" dataDxfId="5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13" totalsRowShown="0">
  <autoFilter ref="C3:S11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83" t="s">
        <v>89</v>
      </c>
      <c r="B1" s="283"/>
    </row>
    <row r="2" spans="1:3" ht="14.4" customHeight="1" thickBot="1" x14ac:dyDescent="0.35">
      <c r="A2" s="199" t="s">
        <v>218</v>
      </c>
      <c r="B2" s="41"/>
    </row>
    <row r="3" spans="1:3" ht="14.4" customHeight="1" thickBot="1" x14ac:dyDescent="0.35">
      <c r="A3" s="279" t="s">
        <v>111</v>
      </c>
      <c r="B3" s="280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99</v>
      </c>
      <c r="C4" s="42" t="s">
        <v>100</v>
      </c>
    </row>
    <row r="5" spans="1:3" ht="14.4" customHeight="1" x14ac:dyDescent="0.3">
      <c r="A5" s="118" t="str">
        <f t="shared" si="0"/>
        <v>HI</v>
      </c>
      <c r="B5" s="65" t="s">
        <v>108</v>
      </c>
      <c r="C5" s="42" t="s">
        <v>92</v>
      </c>
    </row>
    <row r="6" spans="1:3" ht="14.4" customHeight="1" x14ac:dyDescent="0.3">
      <c r="A6" s="119" t="str">
        <f t="shared" si="0"/>
        <v>HI Graf</v>
      </c>
      <c r="B6" s="66" t="s">
        <v>85</v>
      </c>
      <c r="C6" s="42" t="s">
        <v>93</v>
      </c>
    </row>
    <row r="7" spans="1:3" ht="14.4" customHeight="1" x14ac:dyDescent="0.3">
      <c r="A7" s="119" t="str">
        <f t="shared" si="0"/>
        <v>Man Tab</v>
      </c>
      <c r="B7" s="66" t="s">
        <v>221</v>
      </c>
      <c r="C7" s="42" t="s">
        <v>94</v>
      </c>
    </row>
    <row r="8" spans="1:3" ht="14.4" customHeight="1" thickBot="1" x14ac:dyDescent="0.35">
      <c r="A8" s="120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81" t="s">
        <v>90</v>
      </c>
      <c r="B10" s="280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109</v>
      </c>
      <c r="C11" s="42" t="s">
        <v>95</v>
      </c>
    </row>
    <row r="12" spans="1:3" ht="14.4" customHeight="1" x14ac:dyDescent="0.3">
      <c r="A12" s="121" t="str">
        <f t="shared" ref="A12" si="2">HYPERLINK("#'"&amp;C12&amp;"'!A1",C12)</f>
        <v>Materiál Žádanky</v>
      </c>
      <c r="B12" s="66" t="s">
        <v>110</v>
      </c>
      <c r="C12" s="42" t="s">
        <v>96</v>
      </c>
    </row>
    <row r="13" spans="1:3" ht="14.4" customHeight="1" x14ac:dyDescent="0.3">
      <c r="A13" s="119" t="str">
        <f t="shared" ref="A13:A14" si="3">HYPERLINK("#'"&amp;C13&amp;"'!A1",C13)</f>
        <v>MŽ Detail</v>
      </c>
      <c r="B13" s="66" t="s">
        <v>858</v>
      </c>
      <c r="C13" s="42" t="s">
        <v>97</v>
      </c>
    </row>
    <row r="14" spans="1:3" ht="14.4" customHeight="1" thickBot="1" x14ac:dyDescent="0.35">
      <c r="A14" s="121" t="str">
        <f t="shared" si="3"/>
        <v>Osobní náklady</v>
      </c>
      <c r="B14" s="66" t="s">
        <v>87</v>
      </c>
      <c r="C14" s="42" t="s">
        <v>98</v>
      </c>
    </row>
    <row r="15" spans="1:3" ht="14.4" customHeight="1" thickBot="1" x14ac:dyDescent="0.35">
      <c r="A15" s="69"/>
      <c r="B15" s="69"/>
    </row>
    <row r="16" spans="1:3" ht="14.4" customHeight="1" thickBot="1" x14ac:dyDescent="0.35">
      <c r="A16" s="282" t="s">
        <v>91</v>
      </c>
      <c r="B16" s="280"/>
    </row>
    <row r="17" spans="1:3" ht="14.4" customHeight="1" x14ac:dyDescent="0.3">
      <c r="A17" s="122" t="str">
        <f t="shared" ref="A17:A22" si="4">HYPERLINK("#'"&amp;C17&amp;"'!A1",C17)</f>
        <v>ZV Vykáz.-A</v>
      </c>
      <c r="B17" s="65" t="s">
        <v>881</v>
      </c>
      <c r="C17" s="42" t="s">
        <v>101</v>
      </c>
    </row>
    <row r="18" spans="1:3" ht="14.4" customHeight="1" x14ac:dyDescent="0.3">
      <c r="A18" s="119" t="str">
        <f t="shared" ref="A18" si="5">HYPERLINK("#'"&amp;C18&amp;"'!A1",C18)</f>
        <v>ZV Vykáz.-A Lékaři</v>
      </c>
      <c r="B18" s="66" t="s">
        <v>887</v>
      </c>
      <c r="C18" s="42" t="s">
        <v>157</v>
      </c>
    </row>
    <row r="19" spans="1:3" ht="14.4" customHeight="1" x14ac:dyDescent="0.3">
      <c r="A19" s="119" t="str">
        <f t="shared" si="4"/>
        <v>ZV Vykáz.-A Detail</v>
      </c>
      <c r="B19" s="66" t="s">
        <v>896</v>
      </c>
      <c r="C19" s="42" t="s">
        <v>102</v>
      </c>
    </row>
    <row r="20" spans="1:3" ht="14.4" customHeight="1" x14ac:dyDescent="0.3">
      <c r="A20" s="223" t="str">
        <f>HYPERLINK("#'"&amp;C20&amp;"'!A1",C20)</f>
        <v>ZV Vykáz.-A Det.Lék.</v>
      </c>
      <c r="B20" s="66" t="s">
        <v>897</v>
      </c>
      <c r="C20" s="42" t="s">
        <v>161</v>
      </c>
    </row>
    <row r="21" spans="1:3" ht="14.4" customHeight="1" x14ac:dyDescent="0.3">
      <c r="A21" s="119" t="str">
        <f t="shared" si="4"/>
        <v>ZV Vykáz.-H</v>
      </c>
      <c r="B21" s="66" t="s">
        <v>105</v>
      </c>
      <c r="C21" s="42" t="s">
        <v>103</v>
      </c>
    </row>
    <row r="22" spans="1:3" ht="14.4" customHeight="1" x14ac:dyDescent="0.3">
      <c r="A22" s="119" t="str">
        <f t="shared" si="4"/>
        <v>ZV Vykáz.-H Detail</v>
      </c>
      <c r="B22" s="66" t="s">
        <v>918</v>
      </c>
      <c r="C22" s="42" t="s">
        <v>104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1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8" customWidth="1"/>
    <col min="18" max="18" width="7.33203125" style="230" customWidth="1"/>
    <col min="19" max="19" width="8" style="198" customWidth="1"/>
    <col min="21" max="21" width="11.21875" bestFit="1" customWidth="1"/>
  </cols>
  <sheetData>
    <row r="1" spans="1:19" ht="18.600000000000001" thickBot="1" x14ac:dyDescent="0.4">
      <c r="A1" s="319" t="s">
        <v>87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" thickBot="1" x14ac:dyDescent="0.35">
      <c r="A2" s="199" t="s">
        <v>218</v>
      </c>
      <c r="B2" s="200"/>
    </row>
    <row r="3" spans="1:19" x14ac:dyDescent="0.3">
      <c r="A3" s="333" t="s">
        <v>150</v>
      </c>
      <c r="B3" s="334"/>
      <c r="C3" s="335" t="s">
        <v>139</v>
      </c>
      <c r="D3" s="336"/>
      <c r="E3" s="336"/>
      <c r="F3" s="337"/>
      <c r="G3" s="338" t="s">
        <v>140</v>
      </c>
      <c r="H3" s="339"/>
      <c r="I3" s="339"/>
      <c r="J3" s="340"/>
      <c r="K3" s="341" t="s">
        <v>149</v>
      </c>
      <c r="L3" s="342"/>
      <c r="M3" s="342"/>
      <c r="N3" s="342"/>
      <c r="O3" s="343"/>
      <c r="P3" s="339" t="s">
        <v>193</v>
      </c>
      <c r="Q3" s="339"/>
      <c r="R3" s="339"/>
      <c r="S3" s="340"/>
    </row>
    <row r="4" spans="1:19" ht="15" thickBot="1" x14ac:dyDescent="0.35">
      <c r="A4" s="352">
        <v>2018</v>
      </c>
      <c r="B4" s="353"/>
      <c r="C4" s="354" t="s">
        <v>192</v>
      </c>
      <c r="D4" s="356" t="s">
        <v>88</v>
      </c>
      <c r="E4" s="356" t="s">
        <v>56</v>
      </c>
      <c r="F4" s="331" t="s">
        <v>49</v>
      </c>
      <c r="G4" s="346" t="s">
        <v>141</v>
      </c>
      <c r="H4" s="348" t="s">
        <v>145</v>
      </c>
      <c r="I4" s="348" t="s">
        <v>191</v>
      </c>
      <c r="J4" s="350" t="s">
        <v>142</v>
      </c>
      <c r="K4" s="328" t="s">
        <v>190</v>
      </c>
      <c r="L4" s="329"/>
      <c r="M4" s="329"/>
      <c r="N4" s="330"/>
      <c r="O4" s="331" t="s">
        <v>189</v>
      </c>
      <c r="P4" s="320" t="s">
        <v>188</v>
      </c>
      <c r="Q4" s="320" t="s">
        <v>152</v>
      </c>
      <c r="R4" s="322" t="s">
        <v>56</v>
      </c>
      <c r="S4" s="324" t="s">
        <v>151</v>
      </c>
    </row>
    <row r="5" spans="1:19" s="265" customFormat="1" ht="19.2" customHeight="1" x14ac:dyDescent="0.3">
      <c r="A5" s="326" t="s">
        <v>187</v>
      </c>
      <c r="B5" s="327"/>
      <c r="C5" s="355"/>
      <c r="D5" s="357"/>
      <c r="E5" s="357"/>
      <c r="F5" s="332"/>
      <c r="G5" s="347"/>
      <c r="H5" s="349"/>
      <c r="I5" s="349"/>
      <c r="J5" s="351"/>
      <c r="K5" s="268" t="s">
        <v>143</v>
      </c>
      <c r="L5" s="267" t="s">
        <v>144</v>
      </c>
      <c r="M5" s="267" t="s">
        <v>186</v>
      </c>
      <c r="N5" s="266" t="s">
        <v>3</v>
      </c>
      <c r="O5" s="332"/>
      <c r="P5" s="321"/>
      <c r="Q5" s="321"/>
      <c r="R5" s="323"/>
      <c r="S5" s="325"/>
    </row>
    <row r="6" spans="1:19" ht="15" thickBot="1" x14ac:dyDescent="0.35">
      <c r="A6" s="344" t="s">
        <v>138</v>
      </c>
      <c r="B6" s="345"/>
      <c r="C6" s="264">
        <f ca="1">SUM(Tabulka[01 uv_sk])/2</f>
        <v>83.583636363636359</v>
      </c>
      <c r="D6" s="262"/>
      <c r="E6" s="262"/>
      <c r="F6" s="261"/>
      <c r="G6" s="263">
        <f ca="1">SUM(Tabulka[05 h_vram])/2</f>
        <v>138638.46</v>
      </c>
      <c r="H6" s="262">
        <f ca="1">SUM(Tabulka[06 h_naduv])/2</f>
        <v>987</v>
      </c>
      <c r="I6" s="262">
        <f ca="1">SUM(Tabulka[07 h_nadzk])/2</f>
        <v>19.8</v>
      </c>
      <c r="J6" s="261">
        <f ca="1">SUM(Tabulka[08 h_oon])/2</f>
        <v>816.5</v>
      </c>
      <c r="K6" s="263">
        <f ca="1">SUM(Tabulka[09 m_kl])/2</f>
        <v>82622</v>
      </c>
      <c r="L6" s="262">
        <f ca="1">SUM(Tabulka[10 m_gr])/2</f>
        <v>0</v>
      </c>
      <c r="M6" s="262">
        <f ca="1">SUM(Tabulka[11 m_jo])/2</f>
        <v>2296914</v>
      </c>
      <c r="N6" s="262">
        <f ca="1">SUM(Tabulka[12 m_oc])/2</f>
        <v>2379536</v>
      </c>
      <c r="O6" s="261">
        <f ca="1">SUM(Tabulka[13 m_sk])/2</f>
        <v>32184405</v>
      </c>
      <c r="P6" s="260">
        <f ca="1">SUM(Tabulka[14_vzsk])/2</f>
        <v>106079</v>
      </c>
      <c r="Q6" s="260">
        <f ca="1">SUM(Tabulka[15_vzpl])/2</f>
        <v>84915.179144969152</v>
      </c>
      <c r="R6" s="259">
        <f ca="1">IF(Q6=0,0,P6/Q6)</f>
        <v>1.2492348372591842</v>
      </c>
      <c r="S6" s="258">
        <f ca="1">Q6-P6</f>
        <v>-21163.820855030848</v>
      </c>
    </row>
    <row r="7" spans="1:19" hidden="1" x14ac:dyDescent="0.3">
      <c r="A7" s="257" t="s">
        <v>185</v>
      </c>
      <c r="B7" s="256" t="s">
        <v>184</v>
      </c>
      <c r="C7" s="255" t="s">
        <v>183</v>
      </c>
      <c r="D7" s="254" t="s">
        <v>182</v>
      </c>
      <c r="E7" s="253" t="s">
        <v>181</v>
      </c>
      <c r="F7" s="252" t="s">
        <v>180</v>
      </c>
      <c r="G7" s="251" t="s">
        <v>179</v>
      </c>
      <c r="H7" s="249" t="s">
        <v>178</v>
      </c>
      <c r="I7" s="249" t="s">
        <v>177</v>
      </c>
      <c r="J7" s="248" t="s">
        <v>176</v>
      </c>
      <c r="K7" s="250" t="s">
        <v>175</v>
      </c>
      <c r="L7" s="249" t="s">
        <v>174</v>
      </c>
      <c r="M7" s="249" t="s">
        <v>173</v>
      </c>
      <c r="N7" s="248" t="s">
        <v>172</v>
      </c>
      <c r="O7" s="247" t="s">
        <v>171</v>
      </c>
      <c r="P7" s="246" t="s">
        <v>170</v>
      </c>
      <c r="Q7" s="245" t="s">
        <v>169</v>
      </c>
      <c r="R7" s="244" t="s">
        <v>168</v>
      </c>
      <c r="S7" s="243" t="s">
        <v>167</v>
      </c>
    </row>
    <row r="8" spans="1:19" x14ac:dyDescent="0.3">
      <c r="A8" s="240" t="s">
        <v>166</v>
      </c>
      <c r="B8" s="239"/>
      <c r="C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27.983636363636364</v>
      </c>
      <c r="D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46794.759999999995</v>
      </c>
      <c r="H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498</v>
      </c>
      <c r="I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19.8</v>
      </c>
      <c r="J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474.5</v>
      </c>
      <c r="K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82622</v>
      </c>
      <c r="L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1130770</v>
      </c>
      <c r="N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1213392</v>
      </c>
      <c r="O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15267548</v>
      </c>
      <c r="P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94027</v>
      </c>
      <c r="Q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66581.845811635809</v>
      </c>
      <c r="R8" s="242">
        <f ca="1">IF(Tabulka[[#This Row],[15_vzpl]]=0,"",Tabulka[[#This Row],[14_vzsk]]/Tabulka[[#This Row],[15_vzpl]])</f>
        <v>1.4122017624144612</v>
      </c>
      <c r="S8" s="241">
        <f ca="1">IF(Tabulka[[#This Row],[15_vzpl]]-Tabulka[[#This Row],[14_vzsk]]=0,"",Tabulka[[#This Row],[15_vzpl]]-Tabulka[[#This Row],[14_vzsk]])</f>
        <v>-27445.154188364191</v>
      </c>
    </row>
    <row r="9" spans="1:19" x14ac:dyDescent="0.3">
      <c r="A9" s="240">
        <v>99</v>
      </c>
      <c r="B9" s="239" t="s">
        <v>873</v>
      </c>
      <c r="C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94027</v>
      </c>
      <c r="Q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66581.845811635809</v>
      </c>
      <c r="R9" s="242">
        <f ca="1">IF(Tabulka[[#This Row],[15_vzpl]]=0,"",Tabulka[[#This Row],[14_vzsk]]/Tabulka[[#This Row],[15_vzpl]])</f>
        <v>1.4122017624144612</v>
      </c>
      <c r="S9" s="241">
        <f ca="1">IF(Tabulka[[#This Row],[15_vzpl]]-Tabulka[[#This Row],[14_vzsk]]=0,"",Tabulka[[#This Row],[15_vzpl]]-Tabulka[[#This Row],[14_vzsk]])</f>
        <v>-27445.154188364191</v>
      </c>
    </row>
    <row r="10" spans="1:19" x14ac:dyDescent="0.3">
      <c r="A10" s="240">
        <v>203</v>
      </c>
      <c r="B10" s="239" t="s">
        <v>874</v>
      </c>
      <c r="C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27.983636363636364</v>
      </c>
      <c r="D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46794.759999999995</v>
      </c>
      <c r="H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498</v>
      </c>
      <c r="I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19.8</v>
      </c>
      <c r="J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474.5</v>
      </c>
      <c r="K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82622</v>
      </c>
      <c r="L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1130770</v>
      </c>
      <c r="N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1213392</v>
      </c>
      <c r="O10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15267548</v>
      </c>
      <c r="P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2" t="str">
        <f ca="1">IF(Tabulka[[#This Row],[15_vzpl]]=0,"",Tabulka[[#This Row],[14_vzsk]]/Tabulka[[#This Row],[15_vzpl]])</f>
        <v/>
      </c>
      <c r="S10" s="241" t="str">
        <f ca="1">IF(Tabulka[[#This Row],[15_vzpl]]-Tabulka[[#This Row],[14_vzsk]]=0,"",Tabulka[[#This Row],[15_vzpl]]-Tabulka[[#This Row],[14_vzsk]])</f>
        <v/>
      </c>
    </row>
    <row r="11" spans="1:19" x14ac:dyDescent="0.3">
      <c r="A11" s="240" t="s">
        <v>859</v>
      </c>
      <c r="B11" s="239"/>
      <c r="C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54.6</v>
      </c>
      <c r="D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90091.699999999983</v>
      </c>
      <c r="H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489</v>
      </c>
      <c r="I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</v>
      </c>
      <c r="K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1148240</v>
      </c>
      <c r="N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1148240</v>
      </c>
      <c r="O11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16556819</v>
      </c>
      <c r="P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12052</v>
      </c>
      <c r="Q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18333.333333333332</v>
      </c>
      <c r="R11" s="242">
        <f ca="1">IF(Tabulka[[#This Row],[15_vzpl]]=0,"",Tabulka[[#This Row],[14_vzsk]]/Tabulka[[#This Row],[15_vzpl]])</f>
        <v>0.65738181818181818</v>
      </c>
      <c r="S11" s="241">
        <f ca="1">IF(Tabulka[[#This Row],[15_vzpl]]-Tabulka[[#This Row],[14_vzsk]]=0,"",Tabulka[[#This Row],[15_vzpl]]-Tabulka[[#This Row],[14_vzsk]])</f>
        <v>6281.3333333333321</v>
      </c>
    </row>
    <row r="12" spans="1:19" x14ac:dyDescent="0.3">
      <c r="A12" s="240">
        <v>303</v>
      </c>
      <c r="B12" s="239" t="s">
        <v>875</v>
      </c>
      <c r="C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12052</v>
      </c>
      <c r="Q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18333.333333333332</v>
      </c>
      <c r="R12" s="242">
        <f ca="1">IF(Tabulka[[#This Row],[15_vzpl]]=0,"",Tabulka[[#This Row],[14_vzsk]]/Tabulka[[#This Row],[15_vzpl]])</f>
        <v>0.65738181818181818</v>
      </c>
      <c r="S12" s="241">
        <f ca="1">IF(Tabulka[[#This Row],[15_vzpl]]-Tabulka[[#This Row],[14_vzsk]]=0,"",Tabulka[[#This Row],[15_vzpl]]-Tabulka[[#This Row],[14_vzsk]])</f>
        <v>6281.3333333333321</v>
      </c>
    </row>
    <row r="13" spans="1:19" x14ac:dyDescent="0.3">
      <c r="A13" s="240">
        <v>419</v>
      </c>
      <c r="B13" s="239" t="s">
        <v>876</v>
      </c>
      <c r="C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28.513636363636362</v>
      </c>
      <c r="D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47782.7</v>
      </c>
      <c r="H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489</v>
      </c>
      <c r="I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</v>
      </c>
      <c r="K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688192</v>
      </c>
      <c r="N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688192</v>
      </c>
      <c r="O13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10466146</v>
      </c>
      <c r="P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2" t="str">
        <f ca="1">IF(Tabulka[[#This Row],[15_vzpl]]=0,"",Tabulka[[#This Row],[14_vzsk]]/Tabulka[[#This Row],[15_vzpl]])</f>
        <v/>
      </c>
      <c r="S13" s="241" t="str">
        <f ca="1">IF(Tabulka[[#This Row],[15_vzpl]]-Tabulka[[#This Row],[14_vzsk]]=0,"",Tabulka[[#This Row],[15_vzpl]]-Tabulka[[#This Row],[14_vzsk]])</f>
        <v/>
      </c>
    </row>
    <row r="14" spans="1:19" x14ac:dyDescent="0.3">
      <c r="A14" s="240">
        <v>642</v>
      </c>
      <c r="B14" s="239" t="s">
        <v>877</v>
      </c>
      <c r="C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26.086363636363636</v>
      </c>
      <c r="D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42309</v>
      </c>
      <c r="H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460048</v>
      </c>
      <c r="N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460048</v>
      </c>
      <c r="O14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6090673</v>
      </c>
      <c r="P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2" t="str">
        <f ca="1">IF(Tabulka[[#This Row],[15_vzpl]]=0,"",Tabulka[[#This Row],[14_vzsk]]/Tabulka[[#This Row],[15_vzpl]])</f>
        <v/>
      </c>
      <c r="S14" s="241" t="str">
        <f ca="1">IF(Tabulka[[#This Row],[15_vzpl]]-Tabulka[[#This Row],[14_vzsk]]=0,"",Tabulka[[#This Row],[15_vzpl]]-Tabulka[[#This Row],[14_vzsk]])</f>
        <v/>
      </c>
    </row>
    <row r="15" spans="1:19" x14ac:dyDescent="0.3">
      <c r="A15" s="240" t="s">
        <v>860</v>
      </c>
      <c r="B15" s="239"/>
      <c r="C15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1752</v>
      </c>
      <c r="H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17904</v>
      </c>
      <c r="N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17904</v>
      </c>
      <c r="O15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360038</v>
      </c>
      <c r="P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2" t="str">
        <f ca="1">IF(Tabulka[[#This Row],[15_vzpl]]=0,"",Tabulka[[#This Row],[14_vzsk]]/Tabulka[[#This Row],[15_vzpl]])</f>
        <v/>
      </c>
      <c r="S15" s="241" t="str">
        <f ca="1">IF(Tabulka[[#This Row],[15_vzpl]]-Tabulka[[#This Row],[14_vzsk]]=0,"",Tabulka[[#This Row],[15_vzpl]]-Tabulka[[#This Row],[14_vzsk]])</f>
        <v/>
      </c>
    </row>
    <row r="16" spans="1:19" x14ac:dyDescent="0.3">
      <c r="A16" s="240">
        <v>30</v>
      </c>
      <c r="B16" s="239" t="s">
        <v>878</v>
      </c>
      <c r="C16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1752</v>
      </c>
      <c r="H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17904</v>
      </c>
      <c r="N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17904</v>
      </c>
      <c r="O16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360038</v>
      </c>
      <c r="P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42" t="str">
        <f ca="1">IF(Tabulka[[#This Row],[15_vzpl]]=0,"",Tabulka[[#This Row],[14_vzsk]]/Tabulka[[#This Row],[15_vzpl]])</f>
        <v/>
      </c>
      <c r="S16" s="241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195</v>
      </c>
    </row>
    <row r="18" spans="1:1" x14ac:dyDescent="0.3">
      <c r="A18" s="88" t="s">
        <v>122</v>
      </c>
    </row>
    <row r="19" spans="1:1" x14ac:dyDescent="0.3">
      <c r="A19" s="89" t="s">
        <v>165</v>
      </c>
    </row>
    <row r="20" spans="1:1" x14ac:dyDescent="0.3">
      <c r="A20" s="232" t="s">
        <v>164</v>
      </c>
    </row>
    <row r="21" spans="1:1" x14ac:dyDescent="0.3">
      <c r="A21" s="202" t="s">
        <v>148</v>
      </c>
    </row>
    <row r="22" spans="1:1" x14ac:dyDescent="0.3">
      <c r="A22" s="204" t="s">
        <v>153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1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872</v>
      </c>
    </row>
    <row r="2" spans="1:19" x14ac:dyDescent="0.3">
      <c r="A2" s="199" t="s">
        <v>218</v>
      </c>
    </row>
    <row r="3" spans="1:19" x14ac:dyDescent="0.3">
      <c r="A3" s="278" t="s">
        <v>125</v>
      </c>
      <c r="B3" s="277">
        <v>2018</v>
      </c>
      <c r="C3" t="s">
        <v>194</v>
      </c>
      <c r="D3" t="s">
        <v>185</v>
      </c>
      <c r="E3" t="s">
        <v>183</v>
      </c>
      <c r="F3" t="s">
        <v>182</v>
      </c>
      <c r="G3" t="s">
        <v>181</v>
      </c>
      <c r="H3" t="s">
        <v>180</v>
      </c>
      <c r="I3" t="s">
        <v>179</v>
      </c>
      <c r="J3" t="s">
        <v>178</v>
      </c>
      <c r="K3" t="s">
        <v>177</v>
      </c>
      <c r="L3" t="s">
        <v>176</v>
      </c>
      <c r="M3" t="s">
        <v>175</v>
      </c>
      <c r="N3" t="s">
        <v>174</v>
      </c>
      <c r="O3" t="s">
        <v>173</v>
      </c>
      <c r="P3" t="s">
        <v>172</v>
      </c>
      <c r="Q3" t="s">
        <v>171</v>
      </c>
      <c r="R3" t="s">
        <v>170</v>
      </c>
      <c r="S3" t="s">
        <v>169</v>
      </c>
    </row>
    <row r="4" spans="1:19" x14ac:dyDescent="0.3">
      <c r="A4" s="276" t="s">
        <v>126</v>
      </c>
      <c r="B4" s="275">
        <v>1</v>
      </c>
      <c r="C4" s="270">
        <v>1</v>
      </c>
      <c r="D4" s="270" t="s">
        <v>166</v>
      </c>
      <c r="E4" s="269">
        <v>27.62</v>
      </c>
      <c r="F4" s="269"/>
      <c r="G4" s="269"/>
      <c r="H4" s="269"/>
      <c r="I4" s="269">
        <v>4639.46</v>
      </c>
      <c r="J4" s="269">
        <v>34</v>
      </c>
      <c r="K4" s="269"/>
      <c r="L4" s="269"/>
      <c r="M4" s="269"/>
      <c r="N4" s="269"/>
      <c r="O4" s="269">
        <v>750</v>
      </c>
      <c r="P4" s="269">
        <v>750</v>
      </c>
      <c r="Q4" s="269">
        <v>1267580</v>
      </c>
      <c r="R4" s="269">
        <v>8400</v>
      </c>
      <c r="S4" s="269">
        <v>6052.8950737850728</v>
      </c>
    </row>
    <row r="5" spans="1:19" x14ac:dyDescent="0.3">
      <c r="A5" s="274" t="s">
        <v>127</v>
      </c>
      <c r="B5" s="273">
        <v>2</v>
      </c>
      <c r="C5">
        <v>1</v>
      </c>
      <c r="D5">
        <v>99</v>
      </c>
      <c r="R5">
        <v>8400</v>
      </c>
      <c r="S5">
        <v>6052.8950737850728</v>
      </c>
    </row>
    <row r="6" spans="1:19" x14ac:dyDescent="0.3">
      <c r="A6" s="276" t="s">
        <v>128</v>
      </c>
      <c r="B6" s="275">
        <v>3</v>
      </c>
      <c r="C6">
        <v>1</v>
      </c>
      <c r="D6">
        <v>203</v>
      </c>
      <c r="E6">
        <v>27.62</v>
      </c>
      <c r="I6">
        <v>4639.46</v>
      </c>
      <c r="J6">
        <v>34</v>
      </c>
      <c r="O6">
        <v>750</v>
      </c>
      <c r="P6">
        <v>750</v>
      </c>
      <c r="Q6">
        <v>1267580</v>
      </c>
    </row>
    <row r="7" spans="1:19" x14ac:dyDescent="0.3">
      <c r="A7" s="274" t="s">
        <v>129</v>
      </c>
      <c r="B7" s="273">
        <v>4</v>
      </c>
      <c r="C7">
        <v>1</v>
      </c>
      <c r="D7" t="s">
        <v>859</v>
      </c>
      <c r="E7">
        <v>54.75</v>
      </c>
      <c r="I7">
        <v>9218.5</v>
      </c>
      <c r="J7">
        <v>46</v>
      </c>
      <c r="L7">
        <v>35</v>
      </c>
      <c r="O7">
        <v>17654</v>
      </c>
      <c r="P7">
        <v>17654</v>
      </c>
      <c r="Q7">
        <v>1397168</v>
      </c>
      <c r="R7">
        <v>2800</v>
      </c>
      <c r="S7">
        <v>1666.6666666666667</v>
      </c>
    </row>
    <row r="8" spans="1:19" x14ac:dyDescent="0.3">
      <c r="A8" s="276" t="s">
        <v>130</v>
      </c>
      <c r="B8" s="275">
        <v>5</v>
      </c>
      <c r="C8">
        <v>1</v>
      </c>
      <c r="D8">
        <v>303</v>
      </c>
      <c r="R8">
        <v>2800</v>
      </c>
      <c r="S8">
        <v>1666.6666666666667</v>
      </c>
    </row>
    <row r="9" spans="1:19" x14ac:dyDescent="0.3">
      <c r="A9" s="274" t="s">
        <v>131</v>
      </c>
      <c r="B9" s="273">
        <v>6</v>
      </c>
      <c r="C9">
        <v>1</v>
      </c>
      <c r="D9">
        <v>419</v>
      </c>
      <c r="E9">
        <v>27.8</v>
      </c>
      <c r="I9">
        <v>4702.5</v>
      </c>
      <c r="J9">
        <v>46</v>
      </c>
      <c r="L9">
        <v>35</v>
      </c>
      <c r="O9">
        <v>17654</v>
      </c>
      <c r="P9">
        <v>17654</v>
      </c>
      <c r="Q9">
        <v>865700</v>
      </c>
    </row>
    <row r="10" spans="1:19" x14ac:dyDescent="0.3">
      <c r="A10" s="276" t="s">
        <v>132</v>
      </c>
      <c r="B10" s="275">
        <v>7</v>
      </c>
      <c r="C10">
        <v>1</v>
      </c>
      <c r="D10">
        <v>642</v>
      </c>
      <c r="E10">
        <v>26.95</v>
      </c>
      <c r="I10">
        <v>4516</v>
      </c>
      <c r="Q10">
        <v>531468</v>
      </c>
    </row>
    <row r="11" spans="1:19" x14ac:dyDescent="0.3">
      <c r="A11" s="274" t="s">
        <v>133</v>
      </c>
      <c r="B11" s="273">
        <v>8</v>
      </c>
      <c r="C11">
        <v>1</v>
      </c>
      <c r="D11" t="s">
        <v>860</v>
      </c>
      <c r="E11">
        <v>1</v>
      </c>
      <c r="I11">
        <v>184</v>
      </c>
      <c r="Q11">
        <v>31185</v>
      </c>
    </row>
    <row r="12" spans="1:19" x14ac:dyDescent="0.3">
      <c r="A12" s="276" t="s">
        <v>134</v>
      </c>
      <c r="B12" s="275">
        <v>9</v>
      </c>
      <c r="C12">
        <v>1</v>
      </c>
      <c r="D12">
        <v>30</v>
      </c>
      <c r="E12">
        <v>1</v>
      </c>
      <c r="I12">
        <v>184</v>
      </c>
      <c r="Q12">
        <v>31185</v>
      </c>
    </row>
    <row r="13" spans="1:19" x14ac:dyDescent="0.3">
      <c r="A13" s="274" t="s">
        <v>135</v>
      </c>
      <c r="B13" s="273">
        <v>10</v>
      </c>
      <c r="C13" t="s">
        <v>861</v>
      </c>
      <c r="E13">
        <v>83.37</v>
      </c>
      <c r="I13">
        <v>14041.96</v>
      </c>
      <c r="J13">
        <v>80</v>
      </c>
      <c r="L13">
        <v>35</v>
      </c>
      <c r="O13">
        <v>18404</v>
      </c>
      <c r="P13">
        <v>18404</v>
      </c>
      <c r="Q13">
        <v>2695933</v>
      </c>
      <c r="R13">
        <v>11200</v>
      </c>
      <c r="S13">
        <v>7719.5617404517398</v>
      </c>
    </row>
    <row r="14" spans="1:19" x14ac:dyDescent="0.3">
      <c r="A14" s="276" t="s">
        <v>136</v>
      </c>
      <c r="B14" s="275">
        <v>11</v>
      </c>
      <c r="C14">
        <v>2</v>
      </c>
      <c r="D14" t="s">
        <v>166</v>
      </c>
      <c r="E14">
        <v>27.62</v>
      </c>
      <c r="I14">
        <v>3875.1</v>
      </c>
      <c r="J14">
        <v>31.5</v>
      </c>
      <c r="Q14">
        <v>1237478</v>
      </c>
      <c r="R14">
        <v>6330</v>
      </c>
      <c r="S14">
        <v>6052.8950737850728</v>
      </c>
    </row>
    <row r="15" spans="1:19" x14ac:dyDescent="0.3">
      <c r="A15" s="274" t="s">
        <v>137</v>
      </c>
      <c r="B15" s="273">
        <v>12</v>
      </c>
      <c r="C15">
        <v>2</v>
      </c>
      <c r="D15">
        <v>99</v>
      </c>
      <c r="R15">
        <v>6330</v>
      </c>
      <c r="S15">
        <v>6052.8950737850728</v>
      </c>
    </row>
    <row r="16" spans="1:19" x14ac:dyDescent="0.3">
      <c r="A16" s="272" t="s">
        <v>125</v>
      </c>
      <c r="B16" s="271">
        <v>2018</v>
      </c>
      <c r="C16">
        <v>2</v>
      </c>
      <c r="D16">
        <v>203</v>
      </c>
      <c r="E16">
        <v>27.62</v>
      </c>
      <c r="I16">
        <v>3875.1</v>
      </c>
      <c r="J16">
        <v>31.5</v>
      </c>
      <c r="Q16">
        <v>1237478</v>
      </c>
    </row>
    <row r="17" spans="3:19" x14ac:dyDescent="0.3">
      <c r="C17">
        <v>2</v>
      </c>
      <c r="D17" t="s">
        <v>859</v>
      </c>
      <c r="E17">
        <v>53.8</v>
      </c>
      <c r="I17">
        <v>7404</v>
      </c>
      <c r="J17">
        <v>37.5</v>
      </c>
      <c r="L17">
        <v>32</v>
      </c>
      <c r="O17">
        <v>20530</v>
      </c>
      <c r="P17">
        <v>20530</v>
      </c>
      <c r="Q17">
        <v>1337179</v>
      </c>
      <c r="R17">
        <v>1310</v>
      </c>
      <c r="S17">
        <v>1666.6666666666667</v>
      </c>
    </row>
    <row r="18" spans="3:19" x14ac:dyDescent="0.3">
      <c r="C18">
        <v>2</v>
      </c>
      <c r="D18">
        <v>303</v>
      </c>
      <c r="R18">
        <v>1310</v>
      </c>
      <c r="S18">
        <v>1666.6666666666667</v>
      </c>
    </row>
    <row r="19" spans="3:19" x14ac:dyDescent="0.3">
      <c r="C19">
        <v>2</v>
      </c>
      <c r="D19">
        <v>419</v>
      </c>
      <c r="E19">
        <v>27.8</v>
      </c>
      <c r="I19">
        <v>3844</v>
      </c>
      <c r="J19">
        <v>37.5</v>
      </c>
      <c r="L19">
        <v>32</v>
      </c>
      <c r="O19">
        <v>12654</v>
      </c>
      <c r="P19">
        <v>12654</v>
      </c>
      <c r="Q19">
        <v>832053</v>
      </c>
    </row>
    <row r="20" spans="3:19" x14ac:dyDescent="0.3">
      <c r="C20">
        <v>2</v>
      </c>
      <c r="D20">
        <v>642</v>
      </c>
      <c r="E20">
        <v>26</v>
      </c>
      <c r="I20">
        <v>3560</v>
      </c>
      <c r="O20">
        <v>7876</v>
      </c>
      <c r="P20">
        <v>7876</v>
      </c>
      <c r="Q20">
        <v>505126</v>
      </c>
    </row>
    <row r="21" spans="3:19" x14ac:dyDescent="0.3">
      <c r="C21">
        <v>2</v>
      </c>
      <c r="D21" t="s">
        <v>860</v>
      </c>
      <c r="E21">
        <v>1</v>
      </c>
      <c r="I21">
        <v>160</v>
      </c>
      <c r="Q21">
        <v>31185</v>
      </c>
    </row>
    <row r="22" spans="3:19" x14ac:dyDescent="0.3">
      <c r="C22">
        <v>2</v>
      </c>
      <c r="D22">
        <v>30</v>
      </c>
      <c r="E22">
        <v>1</v>
      </c>
      <c r="I22">
        <v>160</v>
      </c>
      <c r="Q22">
        <v>31185</v>
      </c>
    </row>
    <row r="23" spans="3:19" x14ac:dyDescent="0.3">
      <c r="C23" t="s">
        <v>862</v>
      </c>
      <c r="E23">
        <v>82.42</v>
      </c>
      <c r="I23">
        <v>11439.1</v>
      </c>
      <c r="J23">
        <v>69</v>
      </c>
      <c r="L23">
        <v>32</v>
      </c>
      <c r="O23">
        <v>20530</v>
      </c>
      <c r="P23">
        <v>20530</v>
      </c>
      <c r="Q23">
        <v>2605842</v>
      </c>
      <c r="R23">
        <v>7640</v>
      </c>
      <c r="S23">
        <v>7719.5617404517398</v>
      </c>
    </row>
    <row r="24" spans="3:19" x14ac:dyDescent="0.3">
      <c r="C24">
        <v>3</v>
      </c>
      <c r="D24" t="s">
        <v>166</v>
      </c>
      <c r="E24">
        <v>27.62</v>
      </c>
      <c r="I24">
        <v>4348.6000000000004</v>
      </c>
      <c r="J24">
        <v>46</v>
      </c>
      <c r="K24">
        <v>9</v>
      </c>
      <c r="Q24">
        <v>1299391</v>
      </c>
      <c r="R24">
        <v>41950</v>
      </c>
      <c r="S24">
        <v>6052.8950737850728</v>
      </c>
    </row>
    <row r="25" spans="3:19" x14ac:dyDescent="0.3">
      <c r="C25">
        <v>3</v>
      </c>
      <c r="D25">
        <v>99</v>
      </c>
      <c r="R25">
        <v>41950</v>
      </c>
      <c r="S25">
        <v>6052.8950737850728</v>
      </c>
    </row>
    <row r="26" spans="3:19" x14ac:dyDescent="0.3">
      <c r="C26">
        <v>3</v>
      </c>
      <c r="D26">
        <v>203</v>
      </c>
      <c r="E26">
        <v>27.62</v>
      </c>
      <c r="I26">
        <v>4348.6000000000004</v>
      </c>
      <c r="J26">
        <v>46</v>
      </c>
      <c r="K26">
        <v>9</v>
      </c>
      <c r="Q26">
        <v>1299391</v>
      </c>
    </row>
    <row r="27" spans="3:19" x14ac:dyDescent="0.3">
      <c r="C27">
        <v>3</v>
      </c>
      <c r="D27" t="s">
        <v>859</v>
      </c>
      <c r="E27">
        <v>54.650000000000006</v>
      </c>
      <c r="I27">
        <v>8301.1</v>
      </c>
      <c r="J27">
        <v>52</v>
      </c>
      <c r="L27">
        <v>34</v>
      </c>
      <c r="O27">
        <v>34376</v>
      </c>
      <c r="P27">
        <v>34376</v>
      </c>
      <c r="Q27">
        <v>1380513</v>
      </c>
      <c r="R27">
        <v>5250</v>
      </c>
      <c r="S27">
        <v>1666.6666666666667</v>
      </c>
    </row>
    <row r="28" spans="3:19" x14ac:dyDescent="0.3">
      <c r="C28">
        <v>3</v>
      </c>
      <c r="D28">
        <v>303</v>
      </c>
      <c r="R28">
        <v>5250</v>
      </c>
      <c r="S28">
        <v>1666.6666666666667</v>
      </c>
    </row>
    <row r="29" spans="3:19" x14ac:dyDescent="0.3">
      <c r="C29">
        <v>3</v>
      </c>
      <c r="D29">
        <v>419</v>
      </c>
      <c r="E29">
        <v>28.650000000000002</v>
      </c>
      <c r="I29">
        <v>4253.1000000000004</v>
      </c>
      <c r="J29">
        <v>52</v>
      </c>
      <c r="L29">
        <v>34</v>
      </c>
      <c r="O29">
        <v>11500</v>
      </c>
      <c r="P29">
        <v>11500</v>
      </c>
      <c r="Q29">
        <v>844474</v>
      </c>
    </row>
    <row r="30" spans="3:19" x14ac:dyDescent="0.3">
      <c r="C30">
        <v>3</v>
      </c>
      <c r="D30">
        <v>642</v>
      </c>
      <c r="E30">
        <v>26</v>
      </c>
      <c r="I30">
        <v>4048</v>
      </c>
      <c r="O30">
        <v>22876</v>
      </c>
      <c r="P30">
        <v>22876</v>
      </c>
      <c r="Q30">
        <v>536039</v>
      </c>
    </row>
    <row r="31" spans="3:19" x14ac:dyDescent="0.3">
      <c r="C31">
        <v>3</v>
      </c>
      <c r="D31" t="s">
        <v>860</v>
      </c>
      <c r="E31">
        <v>1</v>
      </c>
      <c r="I31">
        <v>176</v>
      </c>
      <c r="Q31">
        <v>31185</v>
      </c>
    </row>
    <row r="32" spans="3:19" x14ac:dyDescent="0.3">
      <c r="C32">
        <v>3</v>
      </c>
      <c r="D32">
        <v>30</v>
      </c>
      <c r="E32">
        <v>1</v>
      </c>
      <c r="I32">
        <v>176</v>
      </c>
      <c r="Q32">
        <v>31185</v>
      </c>
    </row>
    <row r="33" spans="3:19" x14ac:dyDescent="0.3">
      <c r="C33" t="s">
        <v>863</v>
      </c>
      <c r="E33">
        <v>83.27000000000001</v>
      </c>
      <c r="I33">
        <v>12825.7</v>
      </c>
      <c r="J33">
        <v>98</v>
      </c>
      <c r="K33">
        <v>9</v>
      </c>
      <c r="L33">
        <v>34</v>
      </c>
      <c r="O33">
        <v>34376</v>
      </c>
      <c r="P33">
        <v>34376</v>
      </c>
      <c r="Q33">
        <v>2711089</v>
      </c>
      <c r="R33">
        <v>47200</v>
      </c>
      <c r="S33">
        <v>7719.5617404517398</v>
      </c>
    </row>
    <row r="34" spans="3:19" x14ac:dyDescent="0.3">
      <c r="C34">
        <v>4</v>
      </c>
      <c r="D34" t="s">
        <v>166</v>
      </c>
      <c r="E34">
        <v>27.62</v>
      </c>
      <c r="I34">
        <v>4246.3999999999996</v>
      </c>
      <c r="J34">
        <v>62</v>
      </c>
      <c r="K34">
        <v>7</v>
      </c>
      <c r="L34">
        <v>84</v>
      </c>
      <c r="O34">
        <v>750</v>
      </c>
      <c r="P34">
        <v>750</v>
      </c>
      <c r="Q34">
        <v>1296866</v>
      </c>
      <c r="R34">
        <v>410</v>
      </c>
      <c r="S34">
        <v>6052.8950737850728</v>
      </c>
    </row>
    <row r="35" spans="3:19" x14ac:dyDescent="0.3">
      <c r="C35">
        <v>4</v>
      </c>
      <c r="D35">
        <v>99</v>
      </c>
      <c r="R35">
        <v>410</v>
      </c>
      <c r="S35">
        <v>6052.8950737850728</v>
      </c>
    </row>
    <row r="36" spans="3:19" x14ac:dyDescent="0.3">
      <c r="C36">
        <v>4</v>
      </c>
      <c r="D36">
        <v>203</v>
      </c>
      <c r="E36">
        <v>27.62</v>
      </c>
      <c r="I36">
        <v>4246.3999999999996</v>
      </c>
      <c r="J36">
        <v>62</v>
      </c>
      <c r="K36">
        <v>7</v>
      </c>
      <c r="L36">
        <v>84</v>
      </c>
      <c r="O36">
        <v>750</v>
      </c>
      <c r="P36">
        <v>750</v>
      </c>
      <c r="Q36">
        <v>1296866</v>
      </c>
    </row>
    <row r="37" spans="3:19" x14ac:dyDescent="0.3">
      <c r="C37">
        <v>4</v>
      </c>
      <c r="D37" t="s">
        <v>859</v>
      </c>
      <c r="E37">
        <v>54.650000000000006</v>
      </c>
      <c r="I37">
        <v>8078.5</v>
      </c>
      <c r="J37">
        <v>47</v>
      </c>
      <c r="L37">
        <v>24</v>
      </c>
      <c r="O37">
        <v>28227</v>
      </c>
      <c r="P37">
        <v>28227</v>
      </c>
      <c r="Q37">
        <v>1399698</v>
      </c>
      <c r="R37">
        <v>2450</v>
      </c>
      <c r="S37">
        <v>1666.6666666666667</v>
      </c>
    </row>
    <row r="38" spans="3:19" x14ac:dyDescent="0.3">
      <c r="C38">
        <v>4</v>
      </c>
      <c r="D38">
        <v>303</v>
      </c>
      <c r="R38">
        <v>2450</v>
      </c>
      <c r="S38">
        <v>1666.6666666666667</v>
      </c>
    </row>
    <row r="39" spans="3:19" x14ac:dyDescent="0.3">
      <c r="C39">
        <v>4</v>
      </c>
      <c r="D39">
        <v>419</v>
      </c>
      <c r="E39">
        <v>28.650000000000002</v>
      </c>
      <c r="I39">
        <v>4382.5</v>
      </c>
      <c r="J39">
        <v>47</v>
      </c>
      <c r="L39">
        <v>24</v>
      </c>
      <c r="O39">
        <v>15100</v>
      </c>
      <c r="P39">
        <v>15100</v>
      </c>
      <c r="Q39">
        <v>895493</v>
      </c>
    </row>
    <row r="40" spans="3:19" x14ac:dyDescent="0.3">
      <c r="C40">
        <v>4</v>
      </c>
      <c r="D40">
        <v>642</v>
      </c>
      <c r="E40">
        <v>26</v>
      </c>
      <c r="I40">
        <v>3696</v>
      </c>
      <c r="O40">
        <v>13127</v>
      </c>
      <c r="P40">
        <v>13127</v>
      </c>
      <c r="Q40">
        <v>504205</v>
      </c>
    </row>
    <row r="41" spans="3:19" x14ac:dyDescent="0.3">
      <c r="C41">
        <v>4</v>
      </c>
      <c r="D41" t="s">
        <v>860</v>
      </c>
      <c r="E41">
        <v>1</v>
      </c>
      <c r="I41">
        <v>160</v>
      </c>
      <c r="Q41">
        <v>31232</v>
      </c>
    </row>
    <row r="42" spans="3:19" x14ac:dyDescent="0.3">
      <c r="C42">
        <v>4</v>
      </c>
      <c r="D42">
        <v>30</v>
      </c>
      <c r="E42">
        <v>1</v>
      </c>
      <c r="I42">
        <v>160</v>
      </c>
      <c r="Q42">
        <v>31232</v>
      </c>
    </row>
    <row r="43" spans="3:19" x14ac:dyDescent="0.3">
      <c r="C43" t="s">
        <v>864</v>
      </c>
      <c r="E43">
        <v>83.27000000000001</v>
      </c>
      <c r="I43">
        <v>12484.9</v>
      </c>
      <c r="J43">
        <v>109</v>
      </c>
      <c r="K43">
        <v>7</v>
      </c>
      <c r="L43">
        <v>108</v>
      </c>
      <c r="O43">
        <v>28977</v>
      </c>
      <c r="P43">
        <v>28977</v>
      </c>
      <c r="Q43">
        <v>2727796</v>
      </c>
      <c r="R43">
        <v>2860</v>
      </c>
      <c r="S43">
        <v>7719.5617404517398</v>
      </c>
    </row>
    <row r="44" spans="3:19" x14ac:dyDescent="0.3">
      <c r="C44">
        <v>5</v>
      </c>
      <c r="D44" t="s">
        <v>166</v>
      </c>
      <c r="E44">
        <v>26.619999999999997</v>
      </c>
      <c r="I44">
        <v>4639</v>
      </c>
      <c r="J44">
        <v>38</v>
      </c>
      <c r="K44">
        <v>3.8</v>
      </c>
      <c r="L44">
        <v>80.5</v>
      </c>
      <c r="M44">
        <v>53235</v>
      </c>
      <c r="O44">
        <v>15752</v>
      </c>
      <c r="P44">
        <v>68987</v>
      </c>
      <c r="Q44">
        <v>1305521</v>
      </c>
      <c r="R44">
        <v>7480</v>
      </c>
      <c r="S44">
        <v>6052.8950737850728</v>
      </c>
    </row>
    <row r="45" spans="3:19" x14ac:dyDescent="0.3">
      <c r="C45">
        <v>5</v>
      </c>
      <c r="D45">
        <v>99</v>
      </c>
      <c r="R45">
        <v>7480</v>
      </c>
      <c r="S45">
        <v>6052.8950737850728</v>
      </c>
    </row>
    <row r="46" spans="3:19" x14ac:dyDescent="0.3">
      <c r="C46">
        <v>5</v>
      </c>
      <c r="D46">
        <v>203</v>
      </c>
      <c r="E46">
        <v>26.619999999999997</v>
      </c>
      <c r="I46">
        <v>4639</v>
      </c>
      <c r="J46">
        <v>38</v>
      </c>
      <c r="K46">
        <v>3.8</v>
      </c>
      <c r="L46">
        <v>80.5</v>
      </c>
      <c r="M46">
        <v>53235</v>
      </c>
      <c r="O46">
        <v>15752</v>
      </c>
      <c r="P46">
        <v>68987</v>
      </c>
      <c r="Q46">
        <v>1305521</v>
      </c>
    </row>
    <row r="47" spans="3:19" x14ac:dyDescent="0.3">
      <c r="C47">
        <v>5</v>
      </c>
      <c r="D47" t="s">
        <v>859</v>
      </c>
      <c r="E47">
        <v>55.650000000000006</v>
      </c>
      <c r="I47">
        <v>9140.5</v>
      </c>
      <c r="J47">
        <v>43.5</v>
      </c>
      <c r="L47">
        <v>42</v>
      </c>
      <c r="O47">
        <v>16502</v>
      </c>
      <c r="P47">
        <v>16502</v>
      </c>
      <c r="Q47">
        <v>1445580</v>
      </c>
      <c r="S47">
        <v>1666.6666666666667</v>
      </c>
    </row>
    <row r="48" spans="3:19" x14ac:dyDescent="0.3">
      <c r="C48">
        <v>5</v>
      </c>
      <c r="D48">
        <v>303</v>
      </c>
      <c r="S48">
        <v>1666.6666666666667</v>
      </c>
    </row>
    <row r="49" spans="3:19" x14ac:dyDescent="0.3">
      <c r="C49">
        <v>5</v>
      </c>
      <c r="D49">
        <v>419</v>
      </c>
      <c r="E49">
        <v>29.650000000000002</v>
      </c>
      <c r="I49">
        <v>4988.5</v>
      </c>
      <c r="J49">
        <v>43.5</v>
      </c>
      <c r="L49">
        <v>42</v>
      </c>
      <c r="O49">
        <v>750</v>
      </c>
      <c r="P49">
        <v>750</v>
      </c>
      <c r="Q49">
        <v>926854</v>
      </c>
    </row>
    <row r="50" spans="3:19" x14ac:dyDescent="0.3">
      <c r="C50">
        <v>5</v>
      </c>
      <c r="D50">
        <v>642</v>
      </c>
      <c r="E50">
        <v>26</v>
      </c>
      <c r="I50">
        <v>4152</v>
      </c>
      <c r="O50">
        <v>15752</v>
      </c>
      <c r="P50">
        <v>15752</v>
      </c>
      <c r="Q50">
        <v>518726</v>
      </c>
    </row>
    <row r="51" spans="3:19" x14ac:dyDescent="0.3">
      <c r="C51">
        <v>5</v>
      </c>
      <c r="D51" t="s">
        <v>860</v>
      </c>
      <c r="E51">
        <v>1</v>
      </c>
      <c r="I51">
        <v>176</v>
      </c>
      <c r="O51">
        <v>750</v>
      </c>
      <c r="P51">
        <v>750</v>
      </c>
      <c r="Q51">
        <v>31362</v>
      </c>
    </row>
    <row r="52" spans="3:19" x14ac:dyDescent="0.3">
      <c r="C52">
        <v>5</v>
      </c>
      <c r="D52">
        <v>30</v>
      </c>
      <c r="E52">
        <v>1</v>
      </c>
      <c r="I52">
        <v>176</v>
      </c>
      <c r="O52">
        <v>750</v>
      </c>
      <c r="P52">
        <v>750</v>
      </c>
      <c r="Q52">
        <v>31362</v>
      </c>
    </row>
    <row r="53" spans="3:19" x14ac:dyDescent="0.3">
      <c r="C53" t="s">
        <v>865</v>
      </c>
      <c r="E53">
        <v>83.27</v>
      </c>
      <c r="I53">
        <v>13955.5</v>
      </c>
      <c r="J53">
        <v>81.5</v>
      </c>
      <c r="K53">
        <v>3.8</v>
      </c>
      <c r="L53">
        <v>122.5</v>
      </c>
      <c r="M53">
        <v>53235</v>
      </c>
      <c r="O53">
        <v>33004</v>
      </c>
      <c r="P53">
        <v>86239</v>
      </c>
      <c r="Q53">
        <v>2782463</v>
      </c>
      <c r="R53">
        <v>7480</v>
      </c>
      <c r="S53">
        <v>7719.5617404517398</v>
      </c>
    </row>
    <row r="54" spans="3:19" x14ac:dyDescent="0.3">
      <c r="C54">
        <v>6</v>
      </c>
      <c r="D54" t="s">
        <v>166</v>
      </c>
      <c r="E54">
        <v>26.619999999999997</v>
      </c>
      <c r="I54">
        <v>3891.6</v>
      </c>
      <c r="J54">
        <v>46.5</v>
      </c>
      <c r="L54">
        <v>117</v>
      </c>
      <c r="Q54">
        <v>1213939</v>
      </c>
      <c r="R54">
        <v>300</v>
      </c>
      <c r="S54">
        <v>6052.8950737850728</v>
      </c>
    </row>
    <row r="55" spans="3:19" x14ac:dyDescent="0.3">
      <c r="C55">
        <v>6</v>
      </c>
      <c r="D55">
        <v>99</v>
      </c>
      <c r="R55">
        <v>300</v>
      </c>
      <c r="S55">
        <v>6052.8950737850728</v>
      </c>
    </row>
    <row r="56" spans="3:19" x14ac:dyDescent="0.3">
      <c r="C56">
        <v>6</v>
      </c>
      <c r="D56">
        <v>203</v>
      </c>
      <c r="E56">
        <v>26.619999999999997</v>
      </c>
      <c r="I56">
        <v>3891.6</v>
      </c>
      <c r="J56">
        <v>46.5</v>
      </c>
      <c r="L56">
        <v>117</v>
      </c>
      <c r="Q56">
        <v>1213939</v>
      </c>
    </row>
    <row r="57" spans="3:19" x14ac:dyDescent="0.3">
      <c r="C57">
        <v>6</v>
      </c>
      <c r="D57" t="s">
        <v>859</v>
      </c>
      <c r="E57">
        <v>54.650000000000006</v>
      </c>
      <c r="I57">
        <v>8267</v>
      </c>
      <c r="J57">
        <v>53.5</v>
      </c>
      <c r="L57">
        <v>35</v>
      </c>
      <c r="O57">
        <v>10875</v>
      </c>
      <c r="P57">
        <v>10875</v>
      </c>
      <c r="Q57">
        <v>1471320</v>
      </c>
      <c r="S57">
        <v>1666.6666666666667</v>
      </c>
    </row>
    <row r="58" spans="3:19" x14ac:dyDescent="0.3">
      <c r="C58">
        <v>6</v>
      </c>
      <c r="D58">
        <v>303</v>
      </c>
      <c r="S58">
        <v>1666.6666666666667</v>
      </c>
    </row>
    <row r="59" spans="3:19" x14ac:dyDescent="0.3">
      <c r="C59">
        <v>6</v>
      </c>
      <c r="D59">
        <v>419</v>
      </c>
      <c r="E59">
        <v>28.650000000000002</v>
      </c>
      <c r="I59">
        <v>4355</v>
      </c>
      <c r="J59">
        <v>53.5</v>
      </c>
      <c r="L59">
        <v>35</v>
      </c>
      <c r="O59">
        <v>2250</v>
      </c>
      <c r="P59">
        <v>2250</v>
      </c>
      <c r="Q59">
        <v>943914</v>
      </c>
    </row>
    <row r="60" spans="3:19" x14ac:dyDescent="0.3">
      <c r="C60">
        <v>6</v>
      </c>
      <c r="D60">
        <v>642</v>
      </c>
      <c r="E60">
        <v>26</v>
      </c>
      <c r="I60">
        <v>3912</v>
      </c>
      <c r="O60">
        <v>8625</v>
      </c>
      <c r="P60">
        <v>8625</v>
      </c>
      <c r="Q60">
        <v>527406</v>
      </c>
    </row>
    <row r="61" spans="3:19" x14ac:dyDescent="0.3">
      <c r="C61">
        <v>6</v>
      </c>
      <c r="D61" t="s">
        <v>860</v>
      </c>
      <c r="E61">
        <v>1</v>
      </c>
      <c r="I61">
        <v>168</v>
      </c>
      <c r="Q61">
        <v>31185</v>
      </c>
    </row>
    <row r="62" spans="3:19" x14ac:dyDescent="0.3">
      <c r="C62">
        <v>6</v>
      </c>
      <c r="D62">
        <v>30</v>
      </c>
      <c r="E62">
        <v>1</v>
      </c>
      <c r="I62">
        <v>168</v>
      </c>
      <c r="Q62">
        <v>31185</v>
      </c>
    </row>
    <row r="63" spans="3:19" x14ac:dyDescent="0.3">
      <c r="C63" t="s">
        <v>866</v>
      </c>
      <c r="E63">
        <v>82.27</v>
      </c>
      <c r="I63">
        <v>12326.6</v>
      </c>
      <c r="J63">
        <v>100</v>
      </c>
      <c r="L63">
        <v>152</v>
      </c>
      <c r="O63">
        <v>10875</v>
      </c>
      <c r="P63">
        <v>10875</v>
      </c>
      <c r="Q63">
        <v>2716444</v>
      </c>
      <c r="R63">
        <v>300</v>
      </c>
      <c r="S63">
        <v>7719.5617404517398</v>
      </c>
    </row>
    <row r="64" spans="3:19" x14ac:dyDescent="0.3">
      <c r="C64">
        <v>7</v>
      </c>
      <c r="D64" t="s">
        <v>166</v>
      </c>
      <c r="E64">
        <v>28.62</v>
      </c>
      <c r="I64">
        <v>3804.2</v>
      </c>
      <c r="J64">
        <v>41.5</v>
      </c>
      <c r="L64">
        <v>46</v>
      </c>
      <c r="O64">
        <v>620104</v>
      </c>
      <c r="P64">
        <v>620104</v>
      </c>
      <c r="Q64">
        <v>1865931</v>
      </c>
      <c r="R64">
        <v>250</v>
      </c>
      <c r="S64">
        <v>6052.8950737850728</v>
      </c>
    </row>
    <row r="65" spans="3:19" x14ac:dyDescent="0.3">
      <c r="C65">
        <v>7</v>
      </c>
      <c r="D65">
        <v>99</v>
      </c>
      <c r="R65">
        <v>250</v>
      </c>
      <c r="S65">
        <v>6052.8950737850728</v>
      </c>
    </row>
    <row r="66" spans="3:19" x14ac:dyDescent="0.3">
      <c r="C66">
        <v>7</v>
      </c>
      <c r="D66">
        <v>203</v>
      </c>
      <c r="E66">
        <v>28.62</v>
      </c>
      <c r="I66">
        <v>3804.2</v>
      </c>
      <c r="J66">
        <v>41.5</v>
      </c>
      <c r="L66">
        <v>46</v>
      </c>
      <c r="O66">
        <v>620104</v>
      </c>
      <c r="P66">
        <v>620104</v>
      </c>
      <c r="Q66">
        <v>1865931</v>
      </c>
    </row>
    <row r="67" spans="3:19" x14ac:dyDescent="0.3">
      <c r="C67">
        <v>7</v>
      </c>
      <c r="D67" t="s">
        <v>859</v>
      </c>
      <c r="E67">
        <v>54.650000000000006</v>
      </c>
      <c r="I67">
        <v>7161</v>
      </c>
      <c r="J67">
        <v>44</v>
      </c>
      <c r="L67">
        <v>27</v>
      </c>
      <c r="O67">
        <v>502436</v>
      </c>
      <c r="P67">
        <v>502436</v>
      </c>
      <c r="Q67">
        <v>1959015</v>
      </c>
      <c r="S67">
        <v>1666.6666666666667</v>
      </c>
    </row>
    <row r="68" spans="3:19" x14ac:dyDescent="0.3">
      <c r="C68">
        <v>7</v>
      </c>
      <c r="D68">
        <v>303</v>
      </c>
      <c r="S68">
        <v>1666.6666666666667</v>
      </c>
    </row>
    <row r="69" spans="3:19" x14ac:dyDescent="0.3">
      <c r="C69">
        <v>7</v>
      </c>
      <c r="D69">
        <v>419</v>
      </c>
      <c r="E69">
        <v>28.650000000000002</v>
      </c>
      <c r="I69">
        <v>3841</v>
      </c>
      <c r="J69">
        <v>44</v>
      </c>
      <c r="L69">
        <v>27</v>
      </c>
      <c r="O69">
        <v>316519</v>
      </c>
      <c r="P69">
        <v>316519</v>
      </c>
      <c r="Q69">
        <v>1250776</v>
      </c>
    </row>
    <row r="70" spans="3:19" x14ac:dyDescent="0.3">
      <c r="C70">
        <v>7</v>
      </c>
      <c r="D70">
        <v>642</v>
      </c>
      <c r="E70">
        <v>26</v>
      </c>
      <c r="I70">
        <v>3320</v>
      </c>
      <c r="O70">
        <v>185917</v>
      </c>
      <c r="P70">
        <v>185917</v>
      </c>
      <c r="Q70">
        <v>708239</v>
      </c>
    </row>
    <row r="71" spans="3:19" x14ac:dyDescent="0.3">
      <c r="C71">
        <v>7</v>
      </c>
      <c r="D71" t="s">
        <v>860</v>
      </c>
      <c r="E71">
        <v>1</v>
      </c>
      <c r="I71">
        <v>112</v>
      </c>
      <c r="O71">
        <v>7827</v>
      </c>
      <c r="P71">
        <v>7827</v>
      </c>
      <c r="Q71">
        <v>39192</v>
      </c>
    </row>
    <row r="72" spans="3:19" x14ac:dyDescent="0.3">
      <c r="C72">
        <v>7</v>
      </c>
      <c r="D72">
        <v>30</v>
      </c>
      <c r="E72">
        <v>1</v>
      </c>
      <c r="I72">
        <v>112</v>
      </c>
      <c r="O72">
        <v>7827</v>
      </c>
      <c r="P72">
        <v>7827</v>
      </c>
      <c r="Q72">
        <v>39192</v>
      </c>
    </row>
    <row r="73" spans="3:19" x14ac:dyDescent="0.3">
      <c r="C73" t="s">
        <v>867</v>
      </c>
      <c r="E73">
        <v>84.27000000000001</v>
      </c>
      <c r="I73">
        <v>11077.2</v>
      </c>
      <c r="J73">
        <v>85.5</v>
      </c>
      <c r="L73">
        <v>73</v>
      </c>
      <c r="O73">
        <v>1130367</v>
      </c>
      <c r="P73">
        <v>1130367</v>
      </c>
      <c r="Q73">
        <v>3864138</v>
      </c>
      <c r="R73">
        <v>250</v>
      </c>
      <c r="S73">
        <v>7719.5617404517398</v>
      </c>
    </row>
    <row r="74" spans="3:19" x14ac:dyDescent="0.3">
      <c r="C74">
        <v>8</v>
      </c>
      <c r="D74" t="s">
        <v>166</v>
      </c>
      <c r="E74">
        <v>28.619999999999997</v>
      </c>
      <c r="I74">
        <v>3920.3</v>
      </c>
      <c r="J74">
        <v>33.5</v>
      </c>
      <c r="M74">
        <v>29387</v>
      </c>
      <c r="O74">
        <v>33420</v>
      </c>
      <c r="P74">
        <v>62807</v>
      </c>
      <c r="Q74">
        <v>1384925</v>
      </c>
      <c r="R74">
        <v>5200</v>
      </c>
      <c r="S74">
        <v>6052.8950737850728</v>
      </c>
    </row>
    <row r="75" spans="3:19" x14ac:dyDescent="0.3">
      <c r="C75">
        <v>8</v>
      </c>
      <c r="D75">
        <v>99</v>
      </c>
      <c r="R75">
        <v>5200</v>
      </c>
      <c r="S75">
        <v>6052.8950737850728</v>
      </c>
    </row>
    <row r="76" spans="3:19" x14ac:dyDescent="0.3">
      <c r="C76">
        <v>8</v>
      </c>
      <c r="D76">
        <v>203</v>
      </c>
      <c r="E76">
        <v>28.619999999999997</v>
      </c>
      <c r="I76">
        <v>3920.3</v>
      </c>
      <c r="J76">
        <v>33.5</v>
      </c>
      <c r="M76">
        <v>29387</v>
      </c>
      <c r="O76">
        <v>33420</v>
      </c>
      <c r="P76">
        <v>62807</v>
      </c>
      <c r="Q76">
        <v>1384925</v>
      </c>
    </row>
    <row r="77" spans="3:19" x14ac:dyDescent="0.3">
      <c r="C77">
        <v>8</v>
      </c>
      <c r="D77" t="s">
        <v>859</v>
      </c>
      <c r="E77">
        <v>54.45</v>
      </c>
      <c r="I77">
        <v>7474.2</v>
      </c>
      <c r="J77">
        <v>40</v>
      </c>
      <c r="L77">
        <v>20</v>
      </c>
      <c r="O77">
        <v>8625</v>
      </c>
      <c r="P77">
        <v>8625</v>
      </c>
      <c r="Q77">
        <v>1459533</v>
      </c>
      <c r="S77">
        <v>1666.6666666666667</v>
      </c>
    </row>
    <row r="78" spans="3:19" x14ac:dyDescent="0.3">
      <c r="C78">
        <v>8</v>
      </c>
      <c r="D78">
        <v>303</v>
      </c>
      <c r="S78">
        <v>1666.6666666666667</v>
      </c>
    </row>
    <row r="79" spans="3:19" x14ac:dyDescent="0.3">
      <c r="C79">
        <v>8</v>
      </c>
      <c r="D79">
        <v>419</v>
      </c>
      <c r="E79">
        <v>28.45</v>
      </c>
      <c r="I79">
        <v>4082.2</v>
      </c>
      <c r="J79">
        <v>40</v>
      </c>
      <c r="L79">
        <v>20</v>
      </c>
      <c r="O79">
        <v>750</v>
      </c>
      <c r="P79">
        <v>750</v>
      </c>
      <c r="Q79">
        <v>914109</v>
      </c>
    </row>
    <row r="80" spans="3:19" x14ac:dyDescent="0.3">
      <c r="C80">
        <v>8</v>
      </c>
      <c r="D80">
        <v>642</v>
      </c>
      <c r="E80">
        <v>26</v>
      </c>
      <c r="I80">
        <v>3392</v>
      </c>
      <c r="O80">
        <v>7875</v>
      </c>
      <c r="P80">
        <v>7875</v>
      </c>
      <c r="Q80">
        <v>545424</v>
      </c>
    </row>
    <row r="81" spans="3:19" x14ac:dyDescent="0.3">
      <c r="C81">
        <v>8</v>
      </c>
      <c r="D81" t="s">
        <v>860</v>
      </c>
      <c r="E81">
        <v>1</v>
      </c>
      <c r="I81">
        <v>104</v>
      </c>
      <c r="O81">
        <v>750</v>
      </c>
      <c r="P81">
        <v>750</v>
      </c>
      <c r="Q81">
        <v>32026</v>
      </c>
    </row>
    <row r="82" spans="3:19" x14ac:dyDescent="0.3">
      <c r="C82">
        <v>8</v>
      </c>
      <c r="D82">
        <v>30</v>
      </c>
      <c r="E82">
        <v>1</v>
      </c>
      <c r="I82">
        <v>104</v>
      </c>
      <c r="O82">
        <v>750</v>
      </c>
      <c r="P82">
        <v>750</v>
      </c>
      <c r="Q82">
        <v>32026</v>
      </c>
    </row>
    <row r="83" spans="3:19" x14ac:dyDescent="0.3">
      <c r="C83" t="s">
        <v>868</v>
      </c>
      <c r="E83">
        <v>84.07</v>
      </c>
      <c r="I83">
        <v>11498.5</v>
      </c>
      <c r="J83">
        <v>73.5</v>
      </c>
      <c r="L83">
        <v>20</v>
      </c>
      <c r="M83">
        <v>29387</v>
      </c>
      <c r="O83">
        <v>42795</v>
      </c>
      <c r="P83">
        <v>72182</v>
      </c>
      <c r="Q83">
        <v>2876484</v>
      </c>
      <c r="R83">
        <v>5200</v>
      </c>
      <c r="S83">
        <v>7719.5617404517398</v>
      </c>
    </row>
    <row r="84" spans="3:19" x14ac:dyDescent="0.3">
      <c r="C84">
        <v>9</v>
      </c>
      <c r="D84" t="s">
        <v>166</v>
      </c>
      <c r="E84">
        <v>28.619999999999997</v>
      </c>
      <c r="I84">
        <v>4059.7999999999997</v>
      </c>
      <c r="J84">
        <v>58</v>
      </c>
      <c r="L84">
        <v>57.5</v>
      </c>
      <c r="Q84">
        <v>1309330</v>
      </c>
      <c r="R84">
        <v>6625</v>
      </c>
      <c r="S84">
        <v>6052.8950737850728</v>
      </c>
    </row>
    <row r="85" spans="3:19" x14ac:dyDescent="0.3">
      <c r="C85">
        <v>9</v>
      </c>
      <c r="D85">
        <v>99</v>
      </c>
      <c r="R85">
        <v>6625</v>
      </c>
      <c r="S85">
        <v>6052.8950737850728</v>
      </c>
    </row>
    <row r="86" spans="3:19" x14ac:dyDescent="0.3">
      <c r="C86">
        <v>9</v>
      </c>
      <c r="D86">
        <v>203</v>
      </c>
      <c r="E86">
        <v>28.619999999999997</v>
      </c>
      <c r="I86">
        <v>4059.7999999999997</v>
      </c>
      <c r="J86">
        <v>58</v>
      </c>
      <c r="L86">
        <v>57.5</v>
      </c>
      <c r="Q86">
        <v>1309330</v>
      </c>
    </row>
    <row r="87" spans="3:19" x14ac:dyDescent="0.3">
      <c r="C87">
        <v>9</v>
      </c>
      <c r="D87" t="s">
        <v>859</v>
      </c>
      <c r="E87">
        <v>54.45</v>
      </c>
      <c r="I87">
        <v>7538.5</v>
      </c>
      <c r="J87">
        <v>47</v>
      </c>
      <c r="L87">
        <v>32</v>
      </c>
      <c r="O87">
        <v>1500</v>
      </c>
      <c r="P87">
        <v>1500</v>
      </c>
      <c r="Q87">
        <v>1404486</v>
      </c>
      <c r="S87">
        <v>1666.6666666666667</v>
      </c>
    </row>
    <row r="88" spans="3:19" x14ac:dyDescent="0.3">
      <c r="C88">
        <v>9</v>
      </c>
      <c r="D88">
        <v>303</v>
      </c>
      <c r="S88">
        <v>1666.6666666666667</v>
      </c>
    </row>
    <row r="89" spans="3:19" x14ac:dyDescent="0.3">
      <c r="C89">
        <v>9</v>
      </c>
      <c r="D89">
        <v>419</v>
      </c>
      <c r="E89">
        <v>28.45</v>
      </c>
      <c r="I89">
        <v>4010.5</v>
      </c>
      <c r="J89">
        <v>47</v>
      </c>
      <c r="L89">
        <v>32</v>
      </c>
      <c r="O89">
        <v>750</v>
      </c>
      <c r="P89">
        <v>750</v>
      </c>
      <c r="Q89">
        <v>902042</v>
      </c>
    </row>
    <row r="90" spans="3:19" x14ac:dyDescent="0.3">
      <c r="C90">
        <v>9</v>
      </c>
      <c r="D90">
        <v>642</v>
      </c>
      <c r="E90">
        <v>26</v>
      </c>
      <c r="I90">
        <v>3528</v>
      </c>
      <c r="O90">
        <v>750</v>
      </c>
      <c r="P90">
        <v>750</v>
      </c>
      <c r="Q90">
        <v>502444</v>
      </c>
    </row>
    <row r="91" spans="3:19" x14ac:dyDescent="0.3">
      <c r="C91">
        <v>9</v>
      </c>
      <c r="D91" t="s">
        <v>860</v>
      </c>
      <c r="E91">
        <v>1</v>
      </c>
      <c r="I91">
        <v>160</v>
      </c>
      <c r="Q91">
        <v>31185</v>
      </c>
    </row>
    <row r="92" spans="3:19" x14ac:dyDescent="0.3">
      <c r="C92">
        <v>9</v>
      </c>
      <c r="D92">
        <v>30</v>
      </c>
      <c r="E92">
        <v>1</v>
      </c>
      <c r="I92">
        <v>160</v>
      </c>
      <c r="Q92">
        <v>31185</v>
      </c>
    </row>
    <row r="93" spans="3:19" x14ac:dyDescent="0.3">
      <c r="C93" t="s">
        <v>869</v>
      </c>
      <c r="E93">
        <v>84.07</v>
      </c>
      <c r="I93">
        <v>11758.3</v>
      </c>
      <c r="J93">
        <v>105</v>
      </c>
      <c r="L93">
        <v>89.5</v>
      </c>
      <c r="O93">
        <v>1500</v>
      </c>
      <c r="P93">
        <v>1500</v>
      </c>
      <c r="Q93">
        <v>2745001</v>
      </c>
      <c r="R93">
        <v>6625</v>
      </c>
      <c r="S93">
        <v>7719.5617404517398</v>
      </c>
    </row>
    <row r="94" spans="3:19" x14ac:dyDescent="0.3">
      <c r="C94">
        <v>10</v>
      </c>
      <c r="D94" t="s">
        <v>166</v>
      </c>
      <c r="E94">
        <v>28.62</v>
      </c>
      <c r="I94">
        <v>4900.7999999999993</v>
      </c>
      <c r="J94">
        <v>32.5</v>
      </c>
      <c r="O94">
        <v>1500</v>
      </c>
      <c r="P94">
        <v>1500</v>
      </c>
      <c r="Q94">
        <v>1323499</v>
      </c>
      <c r="R94">
        <v>13900</v>
      </c>
      <c r="S94">
        <v>6052.8950737850728</v>
      </c>
    </row>
    <row r="95" spans="3:19" x14ac:dyDescent="0.3">
      <c r="C95">
        <v>10</v>
      </c>
      <c r="D95">
        <v>99</v>
      </c>
      <c r="R95">
        <v>13900</v>
      </c>
      <c r="S95">
        <v>6052.8950737850728</v>
      </c>
    </row>
    <row r="96" spans="3:19" x14ac:dyDescent="0.3">
      <c r="C96">
        <v>10</v>
      </c>
      <c r="D96">
        <v>203</v>
      </c>
      <c r="E96">
        <v>28.62</v>
      </c>
      <c r="I96">
        <v>4900.7999999999993</v>
      </c>
      <c r="J96">
        <v>32.5</v>
      </c>
      <c r="O96">
        <v>1500</v>
      </c>
      <c r="P96">
        <v>1500</v>
      </c>
      <c r="Q96">
        <v>1323499</v>
      </c>
    </row>
    <row r="97" spans="3:19" x14ac:dyDescent="0.3">
      <c r="C97">
        <v>10</v>
      </c>
      <c r="D97" t="s">
        <v>859</v>
      </c>
      <c r="E97">
        <v>54.45</v>
      </c>
      <c r="I97">
        <v>9115.5</v>
      </c>
      <c r="J97">
        <v>44.5</v>
      </c>
      <c r="L97">
        <v>29</v>
      </c>
      <c r="O97">
        <v>10125</v>
      </c>
      <c r="P97">
        <v>10125</v>
      </c>
      <c r="Q97">
        <v>1436114</v>
      </c>
      <c r="S97">
        <v>1666.6666666666667</v>
      </c>
    </row>
    <row r="98" spans="3:19" x14ac:dyDescent="0.3">
      <c r="C98">
        <v>10</v>
      </c>
      <c r="D98">
        <v>303</v>
      </c>
      <c r="S98">
        <v>1666.6666666666667</v>
      </c>
    </row>
    <row r="99" spans="3:19" x14ac:dyDescent="0.3">
      <c r="C99">
        <v>10</v>
      </c>
      <c r="D99">
        <v>419</v>
      </c>
      <c r="E99">
        <v>28.45</v>
      </c>
      <c r="I99">
        <v>4851.5</v>
      </c>
      <c r="J99">
        <v>44.5</v>
      </c>
      <c r="L99">
        <v>29</v>
      </c>
      <c r="O99">
        <v>2250</v>
      </c>
      <c r="P99">
        <v>2250</v>
      </c>
      <c r="Q99">
        <v>912362</v>
      </c>
    </row>
    <row r="100" spans="3:19" x14ac:dyDescent="0.3">
      <c r="C100">
        <v>10</v>
      </c>
      <c r="D100">
        <v>642</v>
      </c>
      <c r="E100">
        <v>26</v>
      </c>
      <c r="I100">
        <v>4264</v>
      </c>
      <c r="O100">
        <v>7875</v>
      </c>
      <c r="P100">
        <v>7875</v>
      </c>
      <c r="Q100">
        <v>523752</v>
      </c>
    </row>
    <row r="101" spans="3:19" x14ac:dyDescent="0.3">
      <c r="C101">
        <v>10</v>
      </c>
      <c r="D101" t="s">
        <v>860</v>
      </c>
      <c r="E101">
        <v>1</v>
      </c>
      <c r="I101">
        <v>184</v>
      </c>
      <c r="Q101">
        <v>31185</v>
      </c>
    </row>
    <row r="102" spans="3:19" x14ac:dyDescent="0.3">
      <c r="C102">
        <v>10</v>
      </c>
      <c r="D102">
        <v>30</v>
      </c>
      <c r="E102">
        <v>1</v>
      </c>
      <c r="I102">
        <v>184</v>
      </c>
      <c r="Q102">
        <v>31185</v>
      </c>
    </row>
    <row r="103" spans="3:19" x14ac:dyDescent="0.3">
      <c r="C103" t="s">
        <v>870</v>
      </c>
      <c r="E103">
        <v>84.07</v>
      </c>
      <c r="I103">
        <v>14200.3</v>
      </c>
      <c r="J103">
        <v>77</v>
      </c>
      <c r="L103">
        <v>29</v>
      </c>
      <c r="O103">
        <v>11625</v>
      </c>
      <c r="P103">
        <v>11625</v>
      </c>
      <c r="Q103">
        <v>2790798</v>
      </c>
      <c r="R103">
        <v>13900</v>
      </c>
      <c r="S103">
        <v>7719.5617404517398</v>
      </c>
    </row>
    <row r="104" spans="3:19" x14ac:dyDescent="0.3">
      <c r="C104">
        <v>11</v>
      </c>
      <c r="D104" t="s">
        <v>166</v>
      </c>
      <c r="E104">
        <v>29.62</v>
      </c>
      <c r="I104">
        <v>4469.5</v>
      </c>
      <c r="J104">
        <v>74.5</v>
      </c>
      <c r="L104">
        <v>89.5</v>
      </c>
      <c r="O104">
        <v>458494</v>
      </c>
      <c r="P104">
        <v>458494</v>
      </c>
      <c r="Q104">
        <v>1763088</v>
      </c>
      <c r="R104">
        <v>3182</v>
      </c>
      <c r="S104">
        <v>6052.8950737850728</v>
      </c>
    </row>
    <row r="105" spans="3:19" x14ac:dyDescent="0.3">
      <c r="C105">
        <v>11</v>
      </c>
      <c r="D105">
        <v>99</v>
      </c>
      <c r="R105">
        <v>3182</v>
      </c>
      <c r="S105">
        <v>6052.8950737850728</v>
      </c>
    </row>
    <row r="106" spans="3:19" x14ac:dyDescent="0.3">
      <c r="C106">
        <v>11</v>
      </c>
      <c r="D106">
        <v>203</v>
      </c>
      <c r="E106">
        <v>29.62</v>
      </c>
      <c r="I106">
        <v>4469.5</v>
      </c>
      <c r="J106">
        <v>74.5</v>
      </c>
      <c r="L106">
        <v>89.5</v>
      </c>
      <c r="O106">
        <v>458494</v>
      </c>
      <c r="P106">
        <v>458494</v>
      </c>
      <c r="Q106">
        <v>1763088</v>
      </c>
    </row>
    <row r="107" spans="3:19" x14ac:dyDescent="0.3">
      <c r="C107">
        <v>11</v>
      </c>
      <c r="D107" t="s">
        <v>859</v>
      </c>
      <c r="E107">
        <v>54.45</v>
      </c>
      <c r="I107">
        <v>8392.9</v>
      </c>
      <c r="J107">
        <v>34</v>
      </c>
      <c r="L107">
        <v>32</v>
      </c>
      <c r="O107">
        <v>497390</v>
      </c>
      <c r="P107">
        <v>497390</v>
      </c>
      <c r="Q107">
        <v>1866213</v>
      </c>
      <c r="R107">
        <v>242</v>
      </c>
      <c r="S107">
        <v>1666.6666666666667</v>
      </c>
    </row>
    <row r="108" spans="3:19" x14ac:dyDescent="0.3">
      <c r="C108">
        <v>11</v>
      </c>
      <c r="D108">
        <v>303</v>
      </c>
      <c r="R108">
        <v>242</v>
      </c>
      <c r="S108">
        <v>1666.6666666666667</v>
      </c>
    </row>
    <row r="109" spans="3:19" x14ac:dyDescent="0.3">
      <c r="C109">
        <v>11</v>
      </c>
      <c r="D109">
        <v>419</v>
      </c>
      <c r="E109">
        <v>28.45</v>
      </c>
      <c r="I109">
        <v>4471.8999999999996</v>
      </c>
      <c r="J109">
        <v>34</v>
      </c>
      <c r="L109">
        <v>32</v>
      </c>
      <c r="O109">
        <v>308015</v>
      </c>
      <c r="P109">
        <v>308015</v>
      </c>
      <c r="Q109">
        <v>1178369</v>
      </c>
    </row>
    <row r="110" spans="3:19" x14ac:dyDescent="0.3">
      <c r="C110">
        <v>11</v>
      </c>
      <c r="D110">
        <v>642</v>
      </c>
      <c r="E110">
        <v>26</v>
      </c>
      <c r="I110">
        <v>3921</v>
      </c>
      <c r="O110">
        <v>189375</v>
      </c>
      <c r="P110">
        <v>189375</v>
      </c>
      <c r="Q110">
        <v>687844</v>
      </c>
    </row>
    <row r="111" spans="3:19" x14ac:dyDescent="0.3">
      <c r="C111">
        <v>11</v>
      </c>
      <c r="D111" t="s">
        <v>860</v>
      </c>
      <c r="E111">
        <v>1</v>
      </c>
      <c r="I111">
        <v>168</v>
      </c>
      <c r="O111">
        <v>8577</v>
      </c>
      <c r="P111">
        <v>8577</v>
      </c>
      <c r="Q111">
        <v>39116</v>
      </c>
    </row>
    <row r="112" spans="3:19" x14ac:dyDescent="0.3">
      <c r="C112">
        <v>11</v>
      </c>
      <c r="D112">
        <v>30</v>
      </c>
      <c r="E112">
        <v>1</v>
      </c>
      <c r="I112">
        <v>168</v>
      </c>
      <c r="O112">
        <v>8577</v>
      </c>
      <c r="P112">
        <v>8577</v>
      </c>
      <c r="Q112">
        <v>39116</v>
      </c>
    </row>
    <row r="113" spans="3:19" x14ac:dyDescent="0.3">
      <c r="C113" t="s">
        <v>871</v>
      </c>
      <c r="E113">
        <v>85.07</v>
      </c>
      <c r="I113">
        <v>13030.4</v>
      </c>
      <c r="J113">
        <v>108.5</v>
      </c>
      <c r="L113">
        <v>121.5</v>
      </c>
      <c r="O113">
        <v>964461</v>
      </c>
      <c r="P113">
        <v>964461</v>
      </c>
      <c r="Q113">
        <v>3668417</v>
      </c>
      <c r="R113">
        <v>3424</v>
      </c>
      <c r="S113">
        <v>7719.5617404517398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58" t="s">
        <v>881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</row>
    <row r="2" spans="1:28" ht="14.4" customHeight="1" thickBot="1" x14ac:dyDescent="0.35">
      <c r="A2" s="199" t="s">
        <v>218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" customHeight="1" thickBot="1" x14ac:dyDescent="0.35">
      <c r="A3" s="187" t="s">
        <v>106</v>
      </c>
      <c r="B3" s="188">
        <f>SUBTOTAL(9,B6:B1048576)/4</f>
        <v>0</v>
      </c>
      <c r="C3" s="189">
        <f t="shared" ref="C3:Z3" si="0">SUBTOTAL(9,C6:C1048576)</f>
        <v>0</v>
      </c>
      <c r="D3" s="189"/>
      <c r="E3" s="189">
        <f>SUBTOTAL(9,E6:E1048576)/4</f>
        <v>0</v>
      </c>
      <c r="F3" s="189"/>
      <c r="G3" s="189">
        <f t="shared" si="0"/>
        <v>0</v>
      </c>
      <c r="H3" s="189">
        <f>SUBTOTAL(9,H6:H1048576)/4</f>
        <v>18618</v>
      </c>
      <c r="I3" s="192" t="str">
        <f>IF(B3&lt;&gt;0,H3/B3,"")</f>
        <v/>
      </c>
      <c r="J3" s="190" t="str">
        <f>IF(E3&lt;&gt;0,H3/E3,"")</f>
        <v/>
      </c>
      <c r="K3" s="191">
        <f t="shared" si="0"/>
        <v>0</v>
      </c>
      <c r="L3" s="191"/>
      <c r="M3" s="189">
        <f t="shared" si="0"/>
        <v>0</v>
      </c>
      <c r="N3" s="189">
        <f t="shared" si="0"/>
        <v>0</v>
      </c>
      <c r="O3" s="189"/>
      <c r="P3" s="189">
        <f t="shared" si="0"/>
        <v>0</v>
      </c>
      <c r="Q3" s="189">
        <f t="shared" si="0"/>
        <v>0</v>
      </c>
      <c r="R3" s="192" t="str">
        <f>IF(K3&lt;&gt;0,Q3/K3,"")</f>
        <v/>
      </c>
      <c r="S3" s="192" t="str">
        <f>IF(N3&lt;&gt;0,Q3/N3,"")</f>
        <v/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" customHeight="1" x14ac:dyDescent="0.3">
      <c r="A4" s="359" t="s">
        <v>158</v>
      </c>
      <c r="B4" s="360" t="s">
        <v>80</v>
      </c>
      <c r="C4" s="361"/>
      <c r="D4" s="362"/>
      <c r="E4" s="361"/>
      <c r="F4" s="362"/>
      <c r="G4" s="361"/>
      <c r="H4" s="361"/>
      <c r="I4" s="362"/>
      <c r="J4" s="363"/>
      <c r="K4" s="360" t="s">
        <v>81</v>
      </c>
      <c r="L4" s="362"/>
      <c r="M4" s="361"/>
      <c r="N4" s="361"/>
      <c r="O4" s="362"/>
      <c r="P4" s="361"/>
      <c r="Q4" s="361"/>
      <c r="R4" s="362"/>
      <c r="S4" s="363"/>
      <c r="T4" s="360" t="s">
        <v>82</v>
      </c>
      <c r="U4" s="362"/>
      <c r="V4" s="361"/>
      <c r="W4" s="361"/>
      <c r="X4" s="362"/>
      <c r="Y4" s="361"/>
      <c r="Z4" s="361"/>
      <c r="AA4" s="362"/>
      <c r="AB4" s="363"/>
    </row>
    <row r="5" spans="1:28" ht="14.4" customHeight="1" thickBot="1" x14ac:dyDescent="0.35">
      <c r="A5" s="435"/>
      <c r="B5" s="436">
        <v>2015</v>
      </c>
      <c r="C5" s="437"/>
      <c r="D5" s="437"/>
      <c r="E5" s="437">
        <v>2017</v>
      </c>
      <c r="F5" s="437"/>
      <c r="G5" s="437"/>
      <c r="H5" s="437">
        <v>2018</v>
      </c>
      <c r="I5" s="438" t="s">
        <v>159</v>
      </c>
      <c r="J5" s="439" t="s">
        <v>2</v>
      </c>
      <c r="K5" s="436">
        <v>2015</v>
      </c>
      <c r="L5" s="437"/>
      <c r="M5" s="437"/>
      <c r="N5" s="437">
        <v>2017</v>
      </c>
      <c r="O5" s="437"/>
      <c r="P5" s="437"/>
      <c r="Q5" s="437">
        <v>2018</v>
      </c>
      <c r="R5" s="438" t="s">
        <v>159</v>
      </c>
      <c r="S5" s="439" t="s">
        <v>2</v>
      </c>
      <c r="T5" s="436">
        <v>2015</v>
      </c>
      <c r="U5" s="437"/>
      <c r="V5" s="437"/>
      <c r="W5" s="437">
        <v>2017</v>
      </c>
      <c r="X5" s="437"/>
      <c r="Y5" s="437"/>
      <c r="Z5" s="437">
        <v>2018</v>
      </c>
      <c r="AA5" s="438" t="s">
        <v>159</v>
      </c>
      <c r="AB5" s="439" t="s">
        <v>2</v>
      </c>
    </row>
    <row r="6" spans="1:28" ht="14.4" customHeight="1" x14ac:dyDescent="0.3">
      <c r="A6" s="440" t="s">
        <v>879</v>
      </c>
      <c r="B6" s="441"/>
      <c r="C6" s="442"/>
      <c r="D6" s="442"/>
      <c r="E6" s="441"/>
      <c r="F6" s="442"/>
      <c r="G6" s="442"/>
      <c r="H6" s="441">
        <v>18618</v>
      </c>
      <c r="I6" s="442"/>
      <c r="J6" s="442"/>
      <c r="K6" s="441"/>
      <c r="L6" s="442"/>
      <c r="M6" s="442"/>
      <c r="N6" s="441"/>
      <c r="O6" s="442"/>
      <c r="P6" s="442"/>
      <c r="Q6" s="441"/>
      <c r="R6" s="442"/>
      <c r="S6" s="442"/>
      <c r="T6" s="441"/>
      <c r="U6" s="442"/>
      <c r="V6" s="442"/>
      <c r="W6" s="441"/>
      <c r="X6" s="442"/>
      <c r="Y6" s="442"/>
      <c r="Z6" s="441"/>
      <c r="AA6" s="442"/>
      <c r="AB6" s="443"/>
    </row>
    <row r="7" spans="1:28" ht="14.4" customHeight="1" thickBot="1" x14ac:dyDescent="0.35">
      <c r="A7" s="447" t="s">
        <v>880</v>
      </c>
      <c r="B7" s="444"/>
      <c r="C7" s="445"/>
      <c r="D7" s="445"/>
      <c r="E7" s="444"/>
      <c r="F7" s="445"/>
      <c r="G7" s="445"/>
      <c r="H7" s="444">
        <v>18618</v>
      </c>
      <c r="I7" s="445"/>
      <c r="J7" s="445"/>
      <c r="K7" s="444"/>
      <c r="L7" s="445"/>
      <c r="M7" s="445"/>
      <c r="N7" s="444"/>
      <c r="O7" s="445"/>
      <c r="P7" s="445"/>
      <c r="Q7" s="444"/>
      <c r="R7" s="445"/>
      <c r="S7" s="445"/>
      <c r="T7" s="444"/>
      <c r="U7" s="445"/>
      <c r="V7" s="445"/>
      <c r="W7" s="444"/>
      <c r="X7" s="445"/>
      <c r="Y7" s="445"/>
      <c r="Z7" s="444"/>
      <c r="AA7" s="445"/>
      <c r="AB7" s="446"/>
    </row>
    <row r="8" spans="1:28" ht="14.4" customHeight="1" thickBot="1" x14ac:dyDescent="0.35"/>
    <row r="9" spans="1:28" ht="14.4" customHeight="1" x14ac:dyDescent="0.3">
      <c r="A9" s="440" t="s">
        <v>882</v>
      </c>
      <c r="B9" s="441"/>
      <c r="C9" s="442"/>
      <c r="D9" s="442"/>
      <c r="E9" s="441"/>
      <c r="F9" s="442"/>
      <c r="G9" s="442"/>
      <c r="H9" s="441">
        <v>18618</v>
      </c>
      <c r="I9" s="442"/>
      <c r="J9" s="443"/>
    </row>
    <row r="10" spans="1:28" ht="14.4" customHeight="1" thickBot="1" x14ac:dyDescent="0.35">
      <c r="A10" s="447" t="s">
        <v>883</v>
      </c>
      <c r="B10" s="444"/>
      <c r="C10" s="445"/>
      <c r="D10" s="445"/>
      <c r="E10" s="444"/>
      <c r="F10" s="445"/>
      <c r="G10" s="445"/>
      <c r="H10" s="444">
        <v>18618</v>
      </c>
      <c r="I10" s="445"/>
      <c r="J10" s="446"/>
    </row>
    <row r="11" spans="1:28" ht="14.4" customHeight="1" x14ac:dyDescent="0.3">
      <c r="A11" s="448" t="s">
        <v>195</v>
      </c>
    </row>
    <row r="12" spans="1:28" ht="14.4" customHeight="1" x14ac:dyDescent="0.3">
      <c r="A12" s="449" t="s">
        <v>884</v>
      </c>
    </row>
    <row r="13" spans="1:28" ht="14.4" customHeight="1" x14ac:dyDescent="0.3">
      <c r="A13" s="448" t="s">
        <v>885</v>
      </c>
    </row>
    <row r="14" spans="1:28" ht="14.4" customHeight="1" x14ac:dyDescent="0.3">
      <c r="A14" s="448" t="s">
        <v>886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58" t="s">
        <v>887</v>
      </c>
      <c r="B1" s="283"/>
      <c r="C1" s="283"/>
      <c r="D1" s="283"/>
      <c r="E1" s="283"/>
      <c r="F1" s="283"/>
      <c r="G1" s="283"/>
    </row>
    <row r="2" spans="1:7" ht="14.4" customHeight="1" thickBot="1" x14ac:dyDescent="0.35">
      <c r="A2" s="199" t="s">
        <v>218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29" t="s">
        <v>106</v>
      </c>
      <c r="B3" s="215">
        <f t="shared" ref="B3:G3" si="0">SUBTOTAL(9,B6:B1048576)</f>
        <v>0</v>
      </c>
      <c r="C3" s="216">
        <f t="shared" si="0"/>
        <v>0</v>
      </c>
      <c r="D3" s="228">
        <f t="shared" si="0"/>
        <v>99</v>
      </c>
      <c r="E3" s="191">
        <f t="shared" si="0"/>
        <v>0</v>
      </c>
      <c r="F3" s="189">
        <f t="shared" si="0"/>
        <v>0</v>
      </c>
      <c r="G3" s="217">
        <f t="shared" si="0"/>
        <v>18618</v>
      </c>
    </row>
    <row r="4" spans="1:7" ht="14.4" customHeight="1" x14ac:dyDescent="0.3">
      <c r="A4" s="359" t="s">
        <v>107</v>
      </c>
      <c r="B4" s="364" t="s">
        <v>156</v>
      </c>
      <c r="C4" s="362"/>
      <c r="D4" s="365"/>
      <c r="E4" s="364" t="s">
        <v>80</v>
      </c>
      <c r="F4" s="362"/>
      <c r="G4" s="365"/>
    </row>
    <row r="5" spans="1:7" ht="14.4" customHeight="1" thickBot="1" x14ac:dyDescent="0.35">
      <c r="A5" s="435"/>
      <c r="B5" s="436">
        <v>2015</v>
      </c>
      <c r="C5" s="437">
        <v>2017</v>
      </c>
      <c r="D5" s="450">
        <v>2018</v>
      </c>
      <c r="E5" s="436">
        <v>2015</v>
      </c>
      <c r="F5" s="437">
        <v>2017</v>
      </c>
      <c r="G5" s="450">
        <v>2018</v>
      </c>
    </row>
    <row r="6" spans="1:7" ht="14.4" customHeight="1" thickBot="1" x14ac:dyDescent="0.35">
      <c r="A6" s="454" t="s">
        <v>883</v>
      </c>
      <c r="B6" s="451"/>
      <c r="C6" s="451"/>
      <c r="D6" s="451">
        <v>99</v>
      </c>
      <c r="E6" s="452"/>
      <c r="F6" s="452"/>
      <c r="G6" s="453">
        <v>18618</v>
      </c>
    </row>
    <row r="7" spans="1:7" ht="14.4" customHeight="1" x14ac:dyDescent="0.3">
      <c r="A7" s="448" t="s">
        <v>195</v>
      </c>
    </row>
    <row r="8" spans="1:7" ht="14.4" customHeight="1" x14ac:dyDescent="0.3">
      <c r="A8" s="449" t="s">
        <v>884</v>
      </c>
    </row>
    <row r="9" spans="1:7" ht="14.4" customHeight="1" x14ac:dyDescent="0.3">
      <c r="A9" s="448" t="s">
        <v>885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83" t="s">
        <v>896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</row>
    <row r="2" spans="1:18" ht="14.4" customHeight="1" thickBot="1" x14ac:dyDescent="0.35">
      <c r="A2" s="199" t="s">
        <v>218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" customHeight="1" thickBot="1" x14ac:dyDescent="0.35">
      <c r="F3" s="63" t="s">
        <v>106</v>
      </c>
      <c r="G3" s="77">
        <f t="shared" ref="G3:P3" si="0">SUBTOTAL(9,G6:G1048576)</f>
        <v>0</v>
      </c>
      <c r="H3" s="78">
        <f t="shared" si="0"/>
        <v>0</v>
      </c>
      <c r="I3" s="58"/>
      <c r="J3" s="58"/>
      <c r="K3" s="78">
        <f t="shared" si="0"/>
        <v>0</v>
      </c>
      <c r="L3" s="78">
        <f t="shared" si="0"/>
        <v>0</v>
      </c>
      <c r="M3" s="58"/>
      <c r="N3" s="58"/>
      <c r="O3" s="78">
        <f t="shared" si="0"/>
        <v>99</v>
      </c>
      <c r="P3" s="78">
        <f t="shared" si="0"/>
        <v>18618</v>
      </c>
      <c r="Q3" s="59">
        <f>IF(L3=0,0,P3/L3)</f>
        <v>0</v>
      </c>
      <c r="R3" s="79">
        <f>IF(O3=0,0,P3/O3)</f>
        <v>188.06060606060606</v>
      </c>
    </row>
    <row r="4" spans="1:18" ht="14.4" customHeight="1" x14ac:dyDescent="0.3">
      <c r="A4" s="366" t="s">
        <v>160</v>
      </c>
      <c r="B4" s="366" t="s">
        <v>76</v>
      </c>
      <c r="C4" s="374" t="s">
        <v>0</v>
      </c>
      <c r="D4" s="368" t="s">
        <v>77</v>
      </c>
      <c r="E4" s="373" t="s">
        <v>52</v>
      </c>
      <c r="F4" s="369" t="s">
        <v>51</v>
      </c>
      <c r="G4" s="370">
        <v>2015</v>
      </c>
      <c r="H4" s="371"/>
      <c r="I4" s="76"/>
      <c r="J4" s="76"/>
      <c r="K4" s="370">
        <v>2017</v>
      </c>
      <c r="L4" s="371"/>
      <c r="M4" s="76"/>
      <c r="N4" s="76"/>
      <c r="O4" s="370">
        <v>2018</v>
      </c>
      <c r="P4" s="371"/>
      <c r="Q4" s="372" t="s">
        <v>2</v>
      </c>
      <c r="R4" s="367" t="s">
        <v>79</v>
      </c>
    </row>
    <row r="5" spans="1:18" ht="14.4" customHeight="1" thickBot="1" x14ac:dyDescent="0.35">
      <c r="A5" s="455"/>
      <c r="B5" s="455"/>
      <c r="C5" s="456"/>
      <c r="D5" s="457"/>
      <c r="E5" s="458"/>
      <c r="F5" s="459"/>
      <c r="G5" s="460" t="s">
        <v>53</v>
      </c>
      <c r="H5" s="461" t="s">
        <v>10</v>
      </c>
      <c r="I5" s="462"/>
      <c r="J5" s="462"/>
      <c r="K5" s="460" t="s">
        <v>53</v>
      </c>
      <c r="L5" s="461" t="s">
        <v>10</v>
      </c>
      <c r="M5" s="462"/>
      <c r="N5" s="462"/>
      <c r="O5" s="460" t="s">
        <v>53</v>
      </c>
      <c r="P5" s="461" t="s">
        <v>10</v>
      </c>
      <c r="Q5" s="463"/>
      <c r="R5" s="464"/>
    </row>
    <row r="6" spans="1:18" ht="14.4" customHeight="1" x14ac:dyDescent="0.3">
      <c r="A6" s="417"/>
      <c r="B6" s="418" t="s">
        <v>888</v>
      </c>
      <c r="C6" s="418" t="s">
        <v>882</v>
      </c>
      <c r="D6" s="418" t="s">
        <v>889</v>
      </c>
      <c r="E6" s="418" t="s">
        <v>890</v>
      </c>
      <c r="F6" s="418" t="s">
        <v>891</v>
      </c>
      <c r="G6" s="421"/>
      <c r="H6" s="421"/>
      <c r="I6" s="418"/>
      <c r="J6" s="418"/>
      <c r="K6" s="421"/>
      <c r="L6" s="421"/>
      <c r="M6" s="418"/>
      <c r="N6" s="418"/>
      <c r="O6" s="421">
        <v>75</v>
      </c>
      <c r="P6" s="421">
        <v>13050</v>
      </c>
      <c r="Q6" s="465"/>
      <c r="R6" s="422">
        <v>174</v>
      </c>
    </row>
    <row r="7" spans="1:18" ht="14.4" customHeight="1" x14ac:dyDescent="0.3">
      <c r="A7" s="423"/>
      <c r="B7" s="424" t="s">
        <v>888</v>
      </c>
      <c r="C7" s="424" t="s">
        <v>882</v>
      </c>
      <c r="D7" s="424" t="s">
        <v>889</v>
      </c>
      <c r="E7" s="424" t="s">
        <v>892</v>
      </c>
      <c r="F7" s="424" t="s">
        <v>893</v>
      </c>
      <c r="G7" s="427"/>
      <c r="H7" s="427"/>
      <c r="I7" s="424"/>
      <c r="J7" s="424"/>
      <c r="K7" s="427"/>
      <c r="L7" s="427"/>
      <c r="M7" s="424"/>
      <c r="N7" s="424"/>
      <c r="O7" s="427">
        <v>18</v>
      </c>
      <c r="P7" s="427">
        <v>4176</v>
      </c>
      <c r="Q7" s="466"/>
      <c r="R7" s="428">
        <v>232</v>
      </c>
    </row>
    <row r="8" spans="1:18" ht="14.4" customHeight="1" thickBot="1" x14ac:dyDescent="0.35">
      <c r="A8" s="429"/>
      <c r="B8" s="430" t="s">
        <v>888</v>
      </c>
      <c r="C8" s="430" t="s">
        <v>882</v>
      </c>
      <c r="D8" s="430" t="s">
        <v>889</v>
      </c>
      <c r="E8" s="430" t="s">
        <v>894</v>
      </c>
      <c r="F8" s="430" t="s">
        <v>895</v>
      </c>
      <c r="G8" s="433"/>
      <c r="H8" s="433"/>
      <c r="I8" s="430"/>
      <c r="J8" s="430"/>
      <c r="K8" s="433"/>
      <c r="L8" s="433"/>
      <c r="M8" s="430"/>
      <c r="N8" s="430"/>
      <c r="O8" s="433">
        <v>6</v>
      </c>
      <c r="P8" s="433">
        <v>1392</v>
      </c>
      <c r="Q8" s="467"/>
      <c r="R8" s="434">
        <v>232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83" t="s">
        <v>897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4.4" customHeight="1" thickBot="1" x14ac:dyDescent="0.35">
      <c r="A2" s="199" t="s">
        <v>218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" customHeight="1" thickBot="1" x14ac:dyDescent="0.35">
      <c r="G3" s="63" t="s">
        <v>106</v>
      </c>
      <c r="H3" s="77">
        <f t="shared" ref="H3:Q3" si="0">SUBTOTAL(9,H6:H1048576)</f>
        <v>0</v>
      </c>
      <c r="I3" s="78">
        <f t="shared" si="0"/>
        <v>0</v>
      </c>
      <c r="J3" s="58"/>
      <c r="K3" s="58"/>
      <c r="L3" s="78">
        <f t="shared" si="0"/>
        <v>0</v>
      </c>
      <c r="M3" s="78">
        <f t="shared" si="0"/>
        <v>0</v>
      </c>
      <c r="N3" s="58"/>
      <c r="O3" s="58"/>
      <c r="P3" s="78">
        <f t="shared" si="0"/>
        <v>99</v>
      </c>
      <c r="Q3" s="78">
        <f t="shared" si="0"/>
        <v>18618</v>
      </c>
      <c r="R3" s="59">
        <f>IF(M3=0,0,Q3/M3)</f>
        <v>0</v>
      </c>
      <c r="S3" s="79">
        <f>IF(P3=0,0,Q3/P3)</f>
        <v>188.06060606060606</v>
      </c>
    </row>
    <row r="4" spans="1:19" ht="14.4" customHeight="1" x14ac:dyDescent="0.3">
      <c r="A4" s="366" t="s">
        <v>160</v>
      </c>
      <c r="B4" s="366" t="s">
        <v>76</v>
      </c>
      <c r="C4" s="374" t="s">
        <v>0</v>
      </c>
      <c r="D4" s="222" t="s">
        <v>107</v>
      </c>
      <c r="E4" s="368" t="s">
        <v>77</v>
      </c>
      <c r="F4" s="373" t="s">
        <v>52</v>
      </c>
      <c r="G4" s="369" t="s">
        <v>51</v>
      </c>
      <c r="H4" s="370">
        <v>2015</v>
      </c>
      <c r="I4" s="371"/>
      <c r="J4" s="76"/>
      <c r="K4" s="76"/>
      <c r="L4" s="370">
        <v>2017</v>
      </c>
      <c r="M4" s="371"/>
      <c r="N4" s="76"/>
      <c r="O4" s="76"/>
      <c r="P4" s="370">
        <v>2018</v>
      </c>
      <c r="Q4" s="371"/>
      <c r="R4" s="372" t="s">
        <v>2</v>
      </c>
      <c r="S4" s="367" t="s">
        <v>79</v>
      </c>
    </row>
    <row r="5" spans="1:19" ht="14.4" customHeight="1" thickBot="1" x14ac:dyDescent="0.35">
      <c r="A5" s="455"/>
      <c r="B5" s="455"/>
      <c r="C5" s="456"/>
      <c r="D5" s="468"/>
      <c r="E5" s="457"/>
      <c r="F5" s="458"/>
      <c r="G5" s="459"/>
      <c r="H5" s="460" t="s">
        <v>53</v>
      </c>
      <c r="I5" s="461" t="s">
        <v>10</v>
      </c>
      <c r="J5" s="462"/>
      <c r="K5" s="462"/>
      <c r="L5" s="460" t="s">
        <v>53</v>
      </c>
      <c r="M5" s="461" t="s">
        <v>10</v>
      </c>
      <c r="N5" s="462"/>
      <c r="O5" s="462"/>
      <c r="P5" s="460" t="s">
        <v>53</v>
      </c>
      <c r="Q5" s="461" t="s">
        <v>10</v>
      </c>
      <c r="R5" s="463"/>
      <c r="S5" s="464"/>
    </row>
    <row r="6" spans="1:19" ht="14.4" customHeight="1" x14ac:dyDescent="0.3">
      <c r="A6" s="417"/>
      <c r="B6" s="418" t="s">
        <v>888</v>
      </c>
      <c r="C6" s="418" t="s">
        <v>882</v>
      </c>
      <c r="D6" s="418" t="s">
        <v>883</v>
      </c>
      <c r="E6" s="418" t="s">
        <v>889</v>
      </c>
      <c r="F6" s="418" t="s">
        <v>890</v>
      </c>
      <c r="G6" s="418" t="s">
        <v>891</v>
      </c>
      <c r="H6" s="421"/>
      <c r="I6" s="421"/>
      <c r="J6" s="418"/>
      <c r="K6" s="418"/>
      <c r="L6" s="421"/>
      <c r="M6" s="421"/>
      <c r="N6" s="418"/>
      <c r="O6" s="418"/>
      <c r="P6" s="421">
        <v>75</v>
      </c>
      <c r="Q6" s="421">
        <v>13050</v>
      </c>
      <c r="R6" s="465"/>
      <c r="S6" s="422">
        <v>174</v>
      </c>
    </row>
    <row r="7" spans="1:19" ht="14.4" customHeight="1" x14ac:dyDescent="0.3">
      <c r="A7" s="423"/>
      <c r="B7" s="424" t="s">
        <v>888</v>
      </c>
      <c r="C7" s="424" t="s">
        <v>882</v>
      </c>
      <c r="D7" s="424" t="s">
        <v>883</v>
      </c>
      <c r="E7" s="424" t="s">
        <v>889</v>
      </c>
      <c r="F7" s="424" t="s">
        <v>892</v>
      </c>
      <c r="G7" s="424" t="s">
        <v>893</v>
      </c>
      <c r="H7" s="427"/>
      <c r="I7" s="427"/>
      <c r="J7" s="424"/>
      <c r="K7" s="424"/>
      <c r="L7" s="427"/>
      <c r="M7" s="427"/>
      <c r="N7" s="424"/>
      <c r="O7" s="424"/>
      <c r="P7" s="427">
        <v>18</v>
      </c>
      <c r="Q7" s="427">
        <v>4176</v>
      </c>
      <c r="R7" s="466"/>
      <c r="S7" s="428">
        <v>232</v>
      </c>
    </row>
    <row r="8" spans="1:19" ht="14.4" customHeight="1" thickBot="1" x14ac:dyDescent="0.35">
      <c r="A8" s="429"/>
      <c r="B8" s="430" t="s">
        <v>888</v>
      </c>
      <c r="C8" s="430" t="s">
        <v>882</v>
      </c>
      <c r="D8" s="430" t="s">
        <v>883</v>
      </c>
      <c r="E8" s="430" t="s">
        <v>889</v>
      </c>
      <c r="F8" s="430" t="s">
        <v>894</v>
      </c>
      <c r="G8" s="430" t="s">
        <v>895</v>
      </c>
      <c r="H8" s="433"/>
      <c r="I8" s="433"/>
      <c r="J8" s="430"/>
      <c r="K8" s="430"/>
      <c r="L8" s="433"/>
      <c r="M8" s="433"/>
      <c r="N8" s="430"/>
      <c r="O8" s="430"/>
      <c r="P8" s="433">
        <v>6</v>
      </c>
      <c r="Q8" s="433">
        <v>1392</v>
      </c>
      <c r="R8" s="467"/>
      <c r="S8" s="434">
        <v>232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295" t="s">
        <v>105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ht="14.4" customHeight="1" thickBot="1" x14ac:dyDescent="0.35">
      <c r="A2" s="199" t="s">
        <v>218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" customHeight="1" thickBot="1" x14ac:dyDescent="0.35">
      <c r="A3" s="187" t="s">
        <v>106</v>
      </c>
      <c r="B3" s="188">
        <f>SUBTOTAL(9,B6:B1048576)</f>
        <v>0</v>
      </c>
      <c r="C3" s="189">
        <f t="shared" ref="C3:R3" si="0">SUBTOTAL(9,C6:C1048576)</f>
        <v>0</v>
      </c>
      <c r="D3" s="189">
        <f t="shared" si="0"/>
        <v>0</v>
      </c>
      <c r="E3" s="189">
        <f t="shared" si="0"/>
        <v>0</v>
      </c>
      <c r="F3" s="189">
        <f t="shared" si="0"/>
        <v>406986</v>
      </c>
      <c r="G3" s="192" t="str">
        <f>IF(D3&lt;&gt;0,F3/D3,"")</f>
        <v/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" customHeight="1" x14ac:dyDescent="0.3">
      <c r="A4" s="359" t="s">
        <v>86</v>
      </c>
      <c r="B4" s="360" t="s">
        <v>80</v>
      </c>
      <c r="C4" s="361"/>
      <c r="D4" s="361"/>
      <c r="E4" s="361"/>
      <c r="F4" s="361"/>
      <c r="G4" s="363"/>
      <c r="H4" s="360" t="s">
        <v>81</v>
      </c>
      <c r="I4" s="361"/>
      <c r="J4" s="361"/>
      <c r="K4" s="361"/>
      <c r="L4" s="361"/>
      <c r="M4" s="363"/>
      <c r="N4" s="360" t="s">
        <v>82</v>
      </c>
      <c r="O4" s="361"/>
      <c r="P4" s="361"/>
      <c r="Q4" s="361"/>
      <c r="R4" s="361"/>
      <c r="S4" s="363"/>
    </row>
    <row r="5" spans="1:19" ht="14.4" customHeight="1" thickBot="1" x14ac:dyDescent="0.35">
      <c r="A5" s="435"/>
      <c r="B5" s="436">
        <v>2015</v>
      </c>
      <c r="C5" s="437"/>
      <c r="D5" s="437">
        <v>2017</v>
      </c>
      <c r="E5" s="437"/>
      <c r="F5" s="437">
        <v>2018</v>
      </c>
      <c r="G5" s="469" t="s">
        <v>2</v>
      </c>
      <c r="H5" s="436">
        <v>2015</v>
      </c>
      <c r="I5" s="437"/>
      <c r="J5" s="437">
        <v>2017</v>
      </c>
      <c r="K5" s="437"/>
      <c r="L5" s="437">
        <v>2018</v>
      </c>
      <c r="M5" s="469" t="s">
        <v>2</v>
      </c>
      <c r="N5" s="436">
        <v>2015</v>
      </c>
      <c r="O5" s="437"/>
      <c r="P5" s="437">
        <v>2017</v>
      </c>
      <c r="Q5" s="437"/>
      <c r="R5" s="437">
        <v>2018</v>
      </c>
      <c r="S5" s="469" t="s">
        <v>2</v>
      </c>
    </row>
    <row r="6" spans="1:19" ht="14.4" customHeight="1" x14ac:dyDescent="0.3">
      <c r="A6" s="476" t="s">
        <v>898</v>
      </c>
      <c r="B6" s="470"/>
      <c r="C6" s="418"/>
      <c r="D6" s="470"/>
      <c r="E6" s="418"/>
      <c r="F6" s="470">
        <v>174</v>
      </c>
      <c r="G6" s="465"/>
      <c r="H6" s="470"/>
      <c r="I6" s="418"/>
      <c r="J6" s="470"/>
      <c r="K6" s="418"/>
      <c r="L6" s="470"/>
      <c r="M6" s="465"/>
      <c r="N6" s="470"/>
      <c r="O6" s="418"/>
      <c r="P6" s="470"/>
      <c r="Q6" s="418"/>
      <c r="R6" s="470"/>
      <c r="S6" s="471"/>
    </row>
    <row r="7" spans="1:19" ht="14.4" customHeight="1" x14ac:dyDescent="0.3">
      <c r="A7" s="477" t="s">
        <v>899</v>
      </c>
      <c r="B7" s="472"/>
      <c r="C7" s="424"/>
      <c r="D7" s="472"/>
      <c r="E7" s="424"/>
      <c r="F7" s="472">
        <v>580</v>
      </c>
      <c r="G7" s="466"/>
      <c r="H7" s="472"/>
      <c r="I7" s="424"/>
      <c r="J7" s="472"/>
      <c r="K7" s="424"/>
      <c r="L7" s="472"/>
      <c r="M7" s="466"/>
      <c r="N7" s="472"/>
      <c r="O7" s="424"/>
      <c r="P7" s="472"/>
      <c r="Q7" s="424"/>
      <c r="R7" s="472"/>
      <c r="S7" s="473"/>
    </row>
    <row r="8" spans="1:19" ht="14.4" customHeight="1" x14ac:dyDescent="0.3">
      <c r="A8" s="477" t="s">
        <v>900</v>
      </c>
      <c r="B8" s="472"/>
      <c r="C8" s="424"/>
      <c r="D8" s="472"/>
      <c r="E8" s="424"/>
      <c r="F8" s="472">
        <v>122728</v>
      </c>
      <c r="G8" s="466"/>
      <c r="H8" s="472"/>
      <c r="I8" s="424"/>
      <c r="J8" s="472"/>
      <c r="K8" s="424"/>
      <c r="L8" s="472"/>
      <c r="M8" s="466"/>
      <c r="N8" s="472"/>
      <c r="O8" s="424"/>
      <c r="P8" s="472"/>
      <c r="Q8" s="424"/>
      <c r="R8" s="472"/>
      <c r="S8" s="473"/>
    </row>
    <row r="9" spans="1:19" ht="14.4" customHeight="1" x14ac:dyDescent="0.3">
      <c r="A9" s="477" t="s">
        <v>901</v>
      </c>
      <c r="B9" s="472"/>
      <c r="C9" s="424"/>
      <c r="D9" s="472"/>
      <c r="E9" s="424"/>
      <c r="F9" s="472">
        <v>348</v>
      </c>
      <c r="G9" s="466"/>
      <c r="H9" s="472"/>
      <c r="I9" s="424"/>
      <c r="J9" s="472"/>
      <c r="K9" s="424"/>
      <c r="L9" s="472"/>
      <c r="M9" s="466"/>
      <c r="N9" s="472"/>
      <c r="O9" s="424"/>
      <c r="P9" s="472"/>
      <c r="Q9" s="424"/>
      <c r="R9" s="472"/>
      <c r="S9" s="473"/>
    </row>
    <row r="10" spans="1:19" ht="14.4" customHeight="1" x14ac:dyDescent="0.3">
      <c r="A10" s="477" t="s">
        <v>902</v>
      </c>
      <c r="B10" s="472"/>
      <c r="C10" s="424"/>
      <c r="D10" s="472"/>
      <c r="E10" s="424"/>
      <c r="F10" s="472">
        <v>174</v>
      </c>
      <c r="G10" s="466"/>
      <c r="H10" s="472"/>
      <c r="I10" s="424"/>
      <c r="J10" s="472"/>
      <c r="K10" s="424"/>
      <c r="L10" s="472"/>
      <c r="M10" s="466"/>
      <c r="N10" s="472"/>
      <c r="O10" s="424"/>
      <c r="P10" s="472"/>
      <c r="Q10" s="424"/>
      <c r="R10" s="472"/>
      <c r="S10" s="473"/>
    </row>
    <row r="11" spans="1:19" ht="14.4" customHeight="1" x14ac:dyDescent="0.3">
      <c r="A11" s="477" t="s">
        <v>903</v>
      </c>
      <c r="B11" s="472"/>
      <c r="C11" s="424"/>
      <c r="D11" s="472"/>
      <c r="E11" s="424"/>
      <c r="F11" s="472">
        <v>348</v>
      </c>
      <c r="G11" s="466"/>
      <c r="H11" s="472"/>
      <c r="I11" s="424"/>
      <c r="J11" s="472"/>
      <c r="K11" s="424"/>
      <c r="L11" s="472"/>
      <c r="M11" s="466"/>
      <c r="N11" s="472"/>
      <c r="O11" s="424"/>
      <c r="P11" s="472"/>
      <c r="Q11" s="424"/>
      <c r="R11" s="472"/>
      <c r="S11" s="473"/>
    </row>
    <row r="12" spans="1:19" ht="14.4" customHeight="1" x14ac:dyDescent="0.3">
      <c r="A12" s="477" t="s">
        <v>904</v>
      </c>
      <c r="B12" s="472"/>
      <c r="C12" s="424"/>
      <c r="D12" s="472"/>
      <c r="E12" s="424"/>
      <c r="F12" s="472">
        <v>129224</v>
      </c>
      <c r="G12" s="466"/>
      <c r="H12" s="472"/>
      <c r="I12" s="424"/>
      <c r="J12" s="472"/>
      <c r="K12" s="424"/>
      <c r="L12" s="472"/>
      <c r="M12" s="466"/>
      <c r="N12" s="472"/>
      <c r="O12" s="424"/>
      <c r="P12" s="472"/>
      <c r="Q12" s="424"/>
      <c r="R12" s="472"/>
      <c r="S12" s="473"/>
    </row>
    <row r="13" spans="1:19" ht="14.4" customHeight="1" x14ac:dyDescent="0.3">
      <c r="A13" s="477" t="s">
        <v>905</v>
      </c>
      <c r="B13" s="472"/>
      <c r="C13" s="424"/>
      <c r="D13" s="472"/>
      <c r="E13" s="424"/>
      <c r="F13" s="472">
        <v>61306</v>
      </c>
      <c r="G13" s="466"/>
      <c r="H13" s="472"/>
      <c r="I13" s="424"/>
      <c r="J13" s="472"/>
      <c r="K13" s="424"/>
      <c r="L13" s="472"/>
      <c r="M13" s="466"/>
      <c r="N13" s="472"/>
      <c r="O13" s="424"/>
      <c r="P13" s="472"/>
      <c r="Q13" s="424"/>
      <c r="R13" s="472"/>
      <c r="S13" s="473"/>
    </row>
    <row r="14" spans="1:19" ht="14.4" customHeight="1" x14ac:dyDescent="0.3">
      <c r="A14" s="477" t="s">
        <v>906</v>
      </c>
      <c r="B14" s="472"/>
      <c r="C14" s="424"/>
      <c r="D14" s="472"/>
      <c r="E14" s="424"/>
      <c r="F14" s="472">
        <v>89552</v>
      </c>
      <c r="G14" s="466"/>
      <c r="H14" s="472"/>
      <c r="I14" s="424"/>
      <c r="J14" s="472"/>
      <c r="K14" s="424"/>
      <c r="L14" s="472"/>
      <c r="M14" s="466"/>
      <c r="N14" s="472"/>
      <c r="O14" s="424"/>
      <c r="P14" s="472"/>
      <c r="Q14" s="424"/>
      <c r="R14" s="472"/>
      <c r="S14" s="473"/>
    </row>
    <row r="15" spans="1:19" ht="14.4" customHeight="1" thickBot="1" x14ac:dyDescent="0.35">
      <c r="A15" s="478" t="s">
        <v>907</v>
      </c>
      <c r="B15" s="474"/>
      <c r="C15" s="430"/>
      <c r="D15" s="474"/>
      <c r="E15" s="430"/>
      <c r="F15" s="474">
        <v>2552</v>
      </c>
      <c r="G15" s="467"/>
      <c r="H15" s="474"/>
      <c r="I15" s="430"/>
      <c r="J15" s="474"/>
      <c r="K15" s="430"/>
      <c r="L15" s="474"/>
      <c r="M15" s="467"/>
      <c r="N15" s="474"/>
      <c r="O15" s="430"/>
      <c r="P15" s="474"/>
      <c r="Q15" s="430"/>
      <c r="R15" s="474"/>
      <c r="S15" s="47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83" t="s">
        <v>918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4.4" customHeight="1" thickBot="1" x14ac:dyDescent="0.35">
      <c r="A2" s="199" t="s">
        <v>218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" customHeight="1" thickBot="1" x14ac:dyDescent="0.35">
      <c r="E3" s="63" t="s">
        <v>106</v>
      </c>
      <c r="F3" s="77">
        <f t="shared" ref="F3:O3" si="0">SUBTOTAL(9,F6:F1048576)</f>
        <v>0</v>
      </c>
      <c r="G3" s="78">
        <f t="shared" si="0"/>
        <v>0</v>
      </c>
      <c r="H3" s="78"/>
      <c r="I3" s="78"/>
      <c r="J3" s="78">
        <f t="shared" si="0"/>
        <v>0</v>
      </c>
      <c r="K3" s="78">
        <f t="shared" si="0"/>
        <v>0</v>
      </c>
      <c r="L3" s="78"/>
      <c r="M3" s="78"/>
      <c r="N3" s="78">
        <f t="shared" si="0"/>
        <v>2255</v>
      </c>
      <c r="O3" s="78">
        <f t="shared" si="0"/>
        <v>406986</v>
      </c>
      <c r="P3" s="59">
        <f>IF(K3=0,0,O3/K3)</f>
        <v>0</v>
      </c>
      <c r="Q3" s="79">
        <f>IF(N3=0,0,O3/N3)</f>
        <v>180.48159645232815</v>
      </c>
    </row>
    <row r="4" spans="1:17" ht="14.4" customHeight="1" x14ac:dyDescent="0.3">
      <c r="A4" s="368" t="s">
        <v>50</v>
      </c>
      <c r="B4" s="366" t="s">
        <v>76</v>
      </c>
      <c r="C4" s="368" t="s">
        <v>77</v>
      </c>
      <c r="D4" s="377" t="s">
        <v>78</v>
      </c>
      <c r="E4" s="369" t="s">
        <v>51</v>
      </c>
      <c r="F4" s="375">
        <v>2015</v>
      </c>
      <c r="G4" s="376"/>
      <c r="H4" s="80"/>
      <c r="I4" s="80"/>
      <c r="J4" s="375">
        <v>2017</v>
      </c>
      <c r="K4" s="376"/>
      <c r="L4" s="80"/>
      <c r="M4" s="80"/>
      <c r="N4" s="375">
        <v>2018</v>
      </c>
      <c r="O4" s="376"/>
      <c r="P4" s="378" t="s">
        <v>2</v>
      </c>
      <c r="Q4" s="367" t="s">
        <v>79</v>
      </c>
    </row>
    <row r="5" spans="1:17" ht="14.4" customHeight="1" thickBot="1" x14ac:dyDescent="0.35">
      <c r="A5" s="457"/>
      <c r="B5" s="455"/>
      <c r="C5" s="457"/>
      <c r="D5" s="479"/>
      <c r="E5" s="459"/>
      <c r="F5" s="480" t="s">
        <v>53</v>
      </c>
      <c r="G5" s="481" t="s">
        <v>10</v>
      </c>
      <c r="H5" s="482"/>
      <c r="I5" s="482"/>
      <c r="J5" s="480" t="s">
        <v>53</v>
      </c>
      <c r="K5" s="481" t="s">
        <v>10</v>
      </c>
      <c r="L5" s="482"/>
      <c r="M5" s="482"/>
      <c r="N5" s="480" t="s">
        <v>53</v>
      </c>
      <c r="O5" s="481" t="s">
        <v>10</v>
      </c>
      <c r="P5" s="483"/>
      <c r="Q5" s="464"/>
    </row>
    <row r="6" spans="1:17" ht="14.4" customHeight="1" x14ac:dyDescent="0.3">
      <c r="A6" s="417" t="s">
        <v>908</v>
      </c>
      <c r="B6" s="418" t="s">
        <v>888</v>
      </c>
      <c r="C6" s="418" t="s">
        <v>889</v>
      </c>
      <c r="D6" s="418" t="s">
        <v>890</v>
      </c>
      <c r="E6" s="418" t="s">
        <v>891</v>
      </c>
      <c r="F6" s="421"/>
      <c r="G6" s="421"/>
      <c r="H6" s="421"/>
      <c r="I6" s="421"/>
      <c r="J6" s="421"/>
      <c r="K6" s="421"/>
      <c r="L6" s="421"/>
      <c r="M6" s="421"/>
      <c r="N6" s="421">
        <v>1</v>
      </c>
      <c r="O6" s="421">
        <v>174</v>
      </c>
      <c r="P6" s="465"/>
      <c r="Q6" s="422">
        <v>174</v>
      </c>
    </row>
    <row r="7" spans="1:17" ht="14.4" customHeight="1" x14ac:dyDescent="0.3">
      <c r="A7" s="423" t="s">
        <v>909</v>
      </c>
      <c r="B7" s="424" t="s">
        <v>888</v>
      </c>
      <c r="C7" s="424" t="s">
        <v>889</v>
      </c>
      <c r="D7" s="424" t="s">
        <v>890</v>
      </c>
      <c r="E7" s="424" t="s">
        <v>891</v>
      </c>
      <c r="F7" s="427"/>
      <c r="G7" s="427"/>
      <c r="H7" s="427"/>
      <c r="I7" s="427"/>
      <c r="J7" s="427"/>
      <c r="K7" s="427"/>
      <c r="L7" s="427"/>
      <c r="M7" s="427"/>
      <c r="N7" s="427">
        <v>2</v>
      </c>
      <c r="O7" s="427">
        <v>348</v>
      </c>
      <c r="P7" s="466"/>
      <c r="Q7" s="428">
        <v>174</v>
      </c>
    </row>
    <row r="8" spans="1:17" ht="14.4" customHeight="1" x14ac:dyDescent="0.3">
      <c r="A8" s="423" t="s">
        <v>909</v>
      </c>
      <c r="B8" s="424" t="s">
        <v>888</v>
      </c>
      <c r="C8" s="424" t="s">
        <v>889</v>
      </c>
      <c r="D8" s="424" t="s">
        <v>892</v>
      </c>
      <c r="E8" s="424" t="s">
        <v>893</v>
      </c>
      <c r="F8" s="427"/>
      <c r="G8" s="427"/>
      <c r="H8" s="427"/>
      <c r="I8" s="427"/>
      <c r="J8" s="427"/>
      <c r="K8" s="427"/>
      <c r="L8" s="427"/>
      <c r="M8" s="427"/>
      <c r="N8" s="427">
        <v>1</v>
      </c>
      <c r="O8" s="427">
        <v>232</v>
      </c>
      <c r="P8" s="466"/>
      <c r="Q8" s="428">
        <v>232</v>
      </c>
    </row>
    <row r="9" spans="1:17" ht="14.4" customHeight="1" x14ac:dyDescent="0.3">
      <c r="A9" s="423" t="s">
        <v>910</v>
      </c>
      <c r="B9" s="424" t="s">
        <v>888</v>
      </c>
      <c r="C9" s="424" t="s">
        <v>889</v>
      </c>
      <c r="D9" s="424" t="s">
        <v>890</v>
      </c>
      <c r="E9" s="424" t="s">
        <v>891</v>
      </c>
      <c r="F9" s="427"/>
      <c r="G9" s="427"/>
      <c r="H9" s="427"/>
      <c r="I9" s="427"/>
      <c r="J9" s="427"/>
      <c r="K9" s="427"/>
      <c r="L9" s="427"/>
      <c r="M9" s="427"/>
      <c r="N9" s="427">
        <v>604</v>
      </c>
      <c r="O9" s="427">
        <v>105096</v>
      </c>
      <c r="P9" s="466"/>
      <c r="Q9" s="428">
        <v>174</v>
      </c>
    </row>
    <row r="10" spans="1:17" ht="14.4" customHeight="1" x14ac:dyDescent="0.3">
      <c r="A10" s="423" t="s">
        <v>910</v>
      </c>
      <c r="B10" s="424" t="s">
        <v>888</v>
      </c>
      <c r="C10" s="424" t="s">
        <v>889</v>
      </c>
      <c r="D10" s="424" t="s">
        <v>892</v>
      </c>
      <c r="E10" s="424" t="s">
        <v>893</v>
      </c>
      <c r="F10" s="427"/>
      <c r="G10" s="427"/>
      <c r="H10" s="427"/>
      <c r="I10" s="427"/>
      <c r="J10" s="427"/>
      <c r="K10" s="427"/>
      <c r="L10" s="427"/>
      <c r="M10" s="427"/>
      <c r="N10" s="427">
        <v>75</v>
      </c>
      <c r="O10" s="427">
        <v>17400</v>
      </c>
      <c r="P10" s="466"/>
      <c r="Q10" s="428">
        <v>232</v>
      </c>
    </row>
    <row r="11" spans="1:17" ht="14.4" customHeight="1" x14ac:dyDescent="0.3">
      <c r="A11" s="423" t="s">
        <v>910</v>
      </c>
      <c r="B11" s="424" t="s">
        <v>888</v>
      </c>
      <c r="C11" s="424" t="s">
        <v>889</v>
      </c>
      <c r="D11" s="424" t="s">
        <v>894</v>
      </c>
      <c r="E11" s="424" t="s">
        <v>895</v>
      </c>
      <c r="F11" s="427"/>
      <c r="G11" s="427"/>
      <c r="H11" s="427"/>
      <c r="I11" s="427"/>
      <c r="J11" s="427"/>
      <c r="K11" s="427"/>
      <c r="L11" s="427"/>
      <c r="M11" s="427"/>
      <c r="N11" s="427">
        <v>1</v>
      </c>
      <c r="O11" s="427">
        <v>232</v>
      </c>
      <c r="P11" s="466"/>
      <c r="Q11" s="428">
        <v>232</v>
      </c>
    </row>
    <row r="12" spans="1:17" ht="14.4" customHeight="1" x14ac:dyDescent="0.3">
      <c r="A12" s="423" t="s">
        <v>911</v>
      </c>
      <c r="B12" s="424" t="s">
        <v>888</v>
      </c>
      <c r="C12" s="424" t="s">
        <v>889</v>
      </c>
      <c r="D12" s="424" t="s">
        <v>890</v>
      </c>
      <c r="E12" s="424" t="s">
        <v>891</v>
      </c>
      <c r="F12" s="427"/>
      <c r="G12" s="427"/>
      <c r="H12" s="427"/>
      <c r="I12" s="427"/>
      <c r="J12" s="427"/>
      <c r="K12" s="427"/>
      <c r="L12" s="427"/>
      <c r="M12" s="427"/>
      <c r="N12" s="427">
        <v>2</v>
      </c>
      <c r="O12" s="427">
        <v>348</v>
      </c>
      <c r="P12" s="466"/>
      <c r="Q12" s="428">
        <v>174</v>
      </c>
    </row>
    <row r="13" spans="1:17" ht="14.4" customHeight="1" x14ac:dyDescent="0.3">
      <c r="A13" s="423" t="s">
        <v>912</v>
      </c>
      <c r="B13" s="424" t="s">
        <v>888</v>
      </c>
      <c r="C13" s="424" t="s">
        <v>889</v>
      </c>
      <c r="D13" s="424" t="s">
        <v>890</v>
      </c>
      <c r="E13" s="424" t="s">
        <v>891</v>
      </c>
      <c r="F13" s="427"/>
      <c r="G13" s="427"/>
      <c r="H13" s="427"/>
      <c r="I13" s="427"/>
      <c r="J13" s="427"/>
      <c r="K13" s="427"/>
      <c r="L13" s="427"/>
      <c r="M13" s="427"/>
      <c r="N13" s="427">
        <v>1</v>
      </c>
      <c r="O13" s="427">
        <v>174</v>
      </c>
      <c r="P13" s="466"/>
      <c r="Q13" s="428">
        <v>174</v>
      </c>
    </row>
    <row r="14" spans="1:17" ht="14.4" customHeight="1" x14ac:dyDescent="0.3">
      <c r="A14" s="423" t="s">
        <v>913</v>
      </c>
      <c r="B14" s="424" t="s">
        <v>888</v>
      </c>
      <c r="C14" s="424" t="s">
        <v>889</v>
      </c>
      <c r="D14" s="424" t="s">
        <v>890</v>
      </c>
      <c r="E14" s="424" t="s">
        <v>891</v>
      </c>
      <c r="F14" s="427"/>
      <c r="G14" s="427"/>
      <c r="H14" s="427"/>
      <c r="I14" s="427"/>
      <c r="J14" s="427"/>
      <c r="K14" s="427"/>
      <c r="L14" s="427"/>
      <c r="M14" s="427"/>
      <c r="N14" s="427">
        <v>2</v>
      </c>
      <c r="O14" s="427">
        <v>348</v>
      </c>
      <c r="P14" s="466"/>
      <c r="Q14" s="428">
        <v>174</v>
      </c>
    </row>
    <row r="15" spans="1:17" ht="14.4" customHeight="1" x14ac:dyDescent="0.3">
      <c r="A15" s="423" t="s">
        <v>914</v>
      </c>
      <c r="B15" s="424" t="s">
        <v>888</v>
      </c>
      <c r="C15" s="424" t="s">
        <v>889</v>
      </c>
      <c r="D15" s="424" t="s">
        <v>890</v>
      </c>
      <c r="E15" s="424" t="s">
        <v>891</v>
      </c>
      <c r="F15" s="427"/>
      <c r="G15" s="427"/>
      <c r="H15" s="427"/>
      <c r="I15" s="427"/>
      <c r="J15" s="427"/>
      <c r="K15" s="427"/>
      <c r="L15" s="427"/>
      <c r="M15" s="427"/>
      <c r="N15" s="427">
        <v>588</v>
      </c>
      <c r="O15" s="427">
        <v>102312</v>
      </c>
      <c r="P15" s="466"/>
      <c r="Q15" s="428">
        <v>174</v>
      </c>
    </row>
    <row r="16" spans="1:17" ht="14.4" customHeight="1" x14ac:dyDescent="0.3">
      <c r="A16" s="423" t="s">
        <v>914</v>
      </c>
      <c r="B16" s="424" t="s">
        <v>888</v>
      </c>
      <c r="C16" s="424" t="s">
        <v>889</v>
      </c>
      <c r="D16" s="424" t="s">
        <v>892</v>
      </c>
      <c r="E16" s="424" t="s">
        <v>893</v>
      </c>
      <c r="F16" s="427"/>
      <c r="G16" s="427"/>
      <c r="H16" s="427"/>
      <c r="I16" s="427"/>
      <c r="J16" s="427"/>
      <c r="K16" s="427"/>
      <c r="L16" s="427"/>
      <c r="M16" s="427"/>
      <c r="N16" s="427">
        <v>109</v>
      </c>
      <c r="O16" s="427">
        <v>25288</v>
      </c>
      <c r="P16" s="466"/>
      <c r="Q16" s="428">
        <v>232</v>
      </c>
    </row>
    <row r="17" spans="1:17" ht="14.4" customHeight="1" x14ac:dyDescent="0.3">
      <c r="A17" s="423" t="s">
        <v>914</v>
      </c>
      <c r="B17" s="424" t="s">
        <v>888</v>
      </c>
      <c r="C17" s="424" t="s">
        <v>889</v>
      </c>
      <c r="D17" s="424" t="s">
        <v>894</v>
      </c>
      <c r="E17" s="424" t="s">
        <v>895</v>
      </c>
      <c r="F17" s="427"/>
      <c r="G17" s="427"/>
      <c r="H17" s="427"/>
      <c r="I17" s="427"/>
      <c r="J17" s="427"/>
      <c r="K17" s="427"/>
      <c r="L17" s="427"/>
      <c r="M17" s="427"/>
      <c r="N17" s="427">
        <v>7</v>
      </c>
      <c r="O17" s="427">
        <v>1624</v>
      </c>
      <c r="P17" s="466"/>
      <c r="Q17" s="428">
        <v>232</v>
      </c>
    </row>
    <row r="18" spans="1:17" ht="14.4" customHeight="1" x14ac:dyDescent="0.3">
      <c r="A18" s="423" t="s">
        <v>915</v>
      </c>
      <c r="B18" s="424" t="s">
        <v>888</v>
      </c>
      <c r="C18" s="424" t="s">
        <v>889</v>
      </c>
      <c r="D18" s="424" t="s">
        <v>890</v>
      </c>
      <c r="E18" s="424" t="s">
        <v>891</v>
      </c>
      <c r="F18" s="427"/>
      <c r="G18" s="427"/>
      <c r="H18" s="427"/>
      <c r="I18" s="427"/>
      <c r="J18" s="427"/>
      <c r="K18" s="427"/>
      <c r="L18" s="427"/>
      <c r="M18" s="427"/>
      <c r="N18" s="427">
        <v>287</v>
      </c>
      <c r="O18" s="427">
        <v>49938</v>
      </c>
      <c r="P18" s="466"/>
      <c r="Q18" s="428">
        <v>174</v>
      </c>
    </row>
    <row r="19" spans="1:17" ht="14.4" customHeight="1" x14ac:dyDescent="0.3">
      <c r="A19" s="423" t="s">
        <v>915</v>
      </c>
      <c r="B19" s="424" t="s">
        <v>888</v>
      </c>
      <c r="C19" s="424" t="s">
        <v>889</v>
      </c>
      <c r="D19" s="424" t="s">
        <v>892</v>
      </c>
      <c r="E19" s="424" t="s">
        <v>893</v>
      </c>
      <c r="F19" s="427"/>
      <c r="G19" s="427"/>
      <c r="H19" s="427"/>
      <c r="I19" s="427"/>
      <c r="J19" s="427"/>
      <c r="K19" s="427"/>
      <c r="L19" s="427"/>
      <c r="M19" s="427"/>
      <c r="N19" s="427">
        <v>44</v>
      </c>
      <c r="O19" s="427">
        <v>10208</v>
      </c>
      <c r="P19" s="466"/>
      <c r="Q19" s="428">
        <v>232</v>
      </c>
    </row>
    <row r="20" spans="1:17" ht="14.4" customHeight="1" x14ac:dyDescent="0.3">
      <c r="A20" s="423" t="s">
        <v>915</v>
      </c>
      <c r="B20" s="424" t="s">
        <v>888</v>
      </c>
      <c r="C20" s="424" t="s">
        <v>889</v>
      </c>
      <c r="D20" s="424" t="s">
        <v>894</v>
      </c>
      <c r="E20" s="424" t="s">
        <v>895</v>
      </c>
      <c r="F20" s="427"/>
      <c r="G20" s="427"/>
      <c r="H20" s="427"/>
      <c r="I20" s="427"/>
      <c r="J20" s="427"/>
      <c r="K20" s="427"/>
      <c r="L20" s="427"/>
      <c r="M20" s="427"/>
      <c r="N20" s="427">
        <v>5</v>
      </c>
      <c r="O20" s="427">
        <v>1160</v>
      </c>
      <c r="P20" s="466"/>
      <c r="Q20" s="428">
        <v>232</v>
      </c>
    </row>
    <row r="21" spans="1:17" ht="14.4" customHeight="1" x14ac:dyDescent="0.3">
      <c r="A21" s="423" t="s">
        <v>916</v>
      </c>
      <c r="B21" s="424" t="s">
        <v>888</v>
      </c>
      <c r="C21" s="424" t="s">
        <v>889</v>
      </c>
      <c r="D21" s="424" t="s">
        <v>890</v>
      </c>
      <c r="E21" s="424" t="s">
        <v>891</v>
      </c>
      <c r="F21" s="427"/>
      <c r="G21" s="427"/>
      <c r="H21" s="427"/>
      <c r="I21" s="427"/>
      <c r="J21" s="427"/>
      <c r="K21" s="427"/>
      <c r="L21" s="427"/>
      <c r="M21" s="427"/>
      <c r="N21" s="427">
        <v>504</v>
      </c>
      <c r="O21" s="427">
        <v>87696</v>
      </c>
      <c r="P21" s="466"/>
      <c r="Q21" s="428">
        <v>174</v>
      </c>
    </row>
    <row r="22" spans="1:17" ht="14.4" customHeight="1" x14ac:dyDescent="0.3">
      <c r="A22" s="423" t="s">
        <v>916</v>
      </c>
      <c r="B22" s="424" t="s">
        <v>888</v>
      </c>
      <c r="C22" s="424" t="s">
        <v>889</v>
      </c>
      <c r="D22" s="424" t="s">
        <v>892</v>
      </c>
      <c r="E22" s="424" t="s">
        <v>893</v>
      </c>
      <c r="F22" s="427"/>
      <c r="G22" s="427"/>
      <c r="H22" s="427"/>
      <c r="I22" s="427"/>
      <c r="J22" s="427"/>
      <c r="K22" s="427"/>
      <c r="L22" s="427"/>
      <c r="M22" s="427"/>
      <c r="N22" s="427">
        <v>8</v>
      </c>
      <c r="O22" s="427">
        <v>1856</v>
      </c>
      <c r="P22" s="466"/>
      <c r="Q22" s="428">
        <v>232</v>
      </c>
    </row>
    <row r="23" spans="1:17" ht="14.4" customHeight="1" x14ac:dyDescent="0.3">
      <c r="A23" s="423" t="s">
        <v>917</v>
      </c>
      <c r="B23" s="424" t="s">
        <v>888</v>
      </c>
      <c r="C23" s="424" t="s">
        <v>889</v>
      </c>
      <c r="D23" s="424" t="s">
        <v>890</v>
      </c>
      <c r="E23" s="424" t="s">
        <v>891</v>
      </c>
      <c r="F23" s="427"/>
      <c r="G23" s="427"/>
      <c r="H23" s="427"/>
      <c r="I23" s="427"/>
      <c r="J23" s="427"/>
      <c r="K23" s="427"/>
      <c r="L23" s="427"/>
      <c r="M23" s="427"/>
      <c r="N23" s="427">
        <v>12</v>
      </c>
      <c r="O23" s="427">
        <v>2088</v>
      </c>
      <c r="P23" s="466"/>
      <c r="Q23" s="428">
        <v>174</v>
      </c>
    </row>
    <row r="24" spans="1:17" ht="14.4" customHeight="1" thickBot="1" x14ac:dyDescent="0.35">
      <c r="A24" s="429" t="s">
        <v>917</v>
      </c>
      <c r="B24" s="430" t="s">
        <v>888</v>
      </c>
      <c r="C24" s="430" t="s">
        <v>889</v>
      </c>
      <c r="D24" s="430" t="s">
        <v>892</v>
      </c>
      <c r="E24" s="430" t="s">
        <v>893</v>
      </c>
      <c r="F24" s="433"/>
      <c r="G24" s="433"/>
      <c r="H24" s="433"/>
      <c r="I24" s="433"/>
      <c r="J24" s="433"/>
      <c r="K24" s="433"/>
      <c r="L24" s="433"/>
      <c r="M24" s="433"/>
      <c r="N24" s="433">
        <v>2</v>
      </c>
      <c r="O24" s="433">
        <v>464</v>
      </c>
      <c r="P24" s="467"/>
      <c r="Q24" s="434">
        <v>232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83" t="s">
        <v>99</v>
      </c>
      <c r="B1" s="283"/>
      <c r="C1" s="284"/>
      <c r="D1" s="284"/>
      <c r="E1" s="284"/>
    </row>
    <row r="2" spans="1:5" ht="14.4" customHeight="1" thickBot="1" x14ac:dyDescent="0.35">
      <c r="A2" s="199" t="s">
        <v>218</v>
      </c>
      <c r="B2" s="124"/>
    </row>
    <row r="3" spans="1:5" ht="14.4" customHeight="1" thickBot="1" x14ac:dyDescent="0.35">
      <c r="A3" s="127"/>
      <c r="C3" s="128" t="s">
        <v>88</v>
      </c>
      <c r="D3" s="129" t="s">
        <v>54</v>
      </c>
      <c r="E3" s="130" t="s">
        <v>56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355847.1968781834</v>
      </c>
      <c r="D4" s="133">
        <f ca="1">IF(ISERROR(VLOOKUP("Náklady celkem",INDIRECT("HI!$A:$G"),5,0)),0,VLOOKUP("Náklady celkem",INDIRECT("HI!$A:$G"),5,0))</f>
        <v>358741.86659999983</v>
      </c>
      <c r="E4" s="134">
        <f ca="1">IF(C4=0,0,D4/C4)</f>
        <v>1.0081345862696436</v>
      </c>
    </row>
    <row r="5" spans="1:5" ht="14.4" customHeight="1" x14ac:dyDescent="0.3">
      <c r="A5" s="135" t="s">
        <v>114</v>
      </c>
      <c r="B5" s="136"/>
      <c r="C5" s="137"/>
      <c r="D5" s="137"/>
      <c r="E5" s="138"/>
    </row>
    <row r="6" spans="1:5" ht="14.4" customHeight="1" x14ac:dyDescent="0.3">
      <c r="A6" s="139" t="s">
        <v>119</v>
      </c>
      <c r="B6" s="140"/>
      <c r="C6" s="141"/>
      <c r="D6" s="141"/>
      <c r="E6" s="138"/>
    </row>
    <row r="7" spans="1:5" ht="14.4" customHeight="1" x14ac:dyDescent="0.3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73.333333679199214</v>
      </c>
      <c r="D7" s="141">
        <f>IF(ISERROR(HI!E5),"",HI!E5)</f>
        <v>63.430080000000011</v>
      </c>
      <c r="E7" s="138">
        <f t="shared" ref="E7:E11" si="0">IF(C7=0,0,D7/C7)</f>
        <v>0.86495563228420047</v>
      </c>
    </row>
    <row r="8" spans="1:5" ht="14.4" customHeight="1" x14ac:dyDescent="0.3">
      <c r="A8" s="143" t="s">
        <v>115</v>
      </c>
      <c r="B8" s="140"/>
      <c r="C8" s="141"/>
      <c r="D8" s="141"/>
      <c r="E8" s="138"/>
    </row>
    <row r="9" spans="1:5" ht="14.4" customHeight="1" x14ac:dyDescent="0.3">
      <c r="A9" s="143" t="s">
        <v>116</v>
      </c>
      <c r="B9" s="140"/>
      <c r="C9" s="141"/>
      <c r="D9" s="141"/>
      <c r="E9" s="138"/>
    </row>
    <row r="10" spans="1:5" ht="14.4" customHeight="1" x14ac:dyDescent="0.3">
      <c r="A10" s="144" t="s">
        <v>120</v>
      </c>
      <c r="B10" s="140"/>
      <c r="C10" s="137"/>
      <c r="D10" s="137"/>
      <c r="E10" s="138"/>
    </row>
    <row r="11" spans="1:5" ht="14.4" customHeight="1" x14ac:dyDescent="0.3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2274.7128600959777</v>
      </c>
      <c r="D11" s="141">
        <f>IF(ISERROR(HI!E6),"",HI!E6)</f>
        <v>2036.7551100000001</v>
      </c>
      <c r="E11" s="138">
        <f t="shared" si="0"/>
        <v>0.8953899833819301</v>
      </c>
    </row>
    <row r="12" spans="1:5" ht="14.4" customHeight="1" thickBot="1" x14ac:dyDescent="0.3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39220.945062805178</v>
      </c>
      <c r="D12" s="137">
        <f ca="1">IF(ISERROR(VLOOKUP("Osobní náklady (Kč) *",INDIRECT("HI!$A:$G"),5,0)),0,VLOOKUP("Osobní náklady (Kč) *",INDIRECT("HI!$A:$G"),5,0))</f>
        <v>43771.476880000002</v>
      </c>
      <c r="E12" s="138">
        <f ca="1">IF(C12=0,0,D12/C12)</f>
        <v>1.1160230027580411</v>
      </c>
    </row>
    <row r="13" spans="1:5" ht="14.4" customHeight="1" thickBot="1" x14ac:dyDescent="0.35">
      <c r="A13" s="150"/>
      <c r="B13" s="151"/>
      <c r="C13" s="152"/>
      <c r="D13" s="152"/>
      <c r="E13" s="153"/>
    </row>
    <row r="14" spans="1:5" ht="14.4" customHeight="1" thickBot="1" x14ac:dyDescent="0.3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0</v>
      </c>
      <c r="D14" s="156">
        <f ca="1">IF(ISERROR(VLOOKUP("Výnosy celkem",INDIRECT("HI!$A:$G"),5,0)),0,VLOOKUP("Výnosy celkem",INDIRECT("HI!$A:$G"),5,0))</f>
        <v>18.617999999999999</v>
      </c>
      <c r="E14" s="157">
        <f t="shared" ref="E14:E19" ca="1" si="1">IF(C14=0,0,D14/C14)</f>
        <v>0</v>
      </c>
    </row>
    <row r="15" spans="1:5" ht="14.4" customHeight="1" x14ac:dyDescent="0.3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0</v>
      </c>
      <c r="D15" s="137">
        <f ca="1">IF(ISERROR(VLOOKUP("Ambulance *",INDIRECT("HI!$A:$G"),5,0)),0,VLOOKUP("Ambulance *",INDIRECT("HI!$A:$G"),5,0))</f>
        <v>18.617999999999999</v>
      </c>
      <c r="E15" s="138">
        <f t="shared" ca="1" si="1"/>
        <v>0</v>
      </c>
    </row>
    <row r="16" spans="1:5" ht="14.4" customHeight="1" x14ac:dyDescent="0.3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101</v>
      </c>
      <c r="C16" s="142">
        <v>1</v>
      </c>
      <c r="D16" s="142" t="str">
        <f>IF(ISERROR(VLOOKUP("Celkem:",'ZV Vykáz.-A'!$A:$AB,10,0)),"",VLOOKUP("Celkem:",'ZV Vykáz.-A'!$A:$AB,10,0))</f>
        <v/>
      </c>
      <c r="E16" s="138" t="e">
        <f t="shared" si="1"/>
        <v>#VALUE!</v>
      </c>
    </row>
    <row r="17" spans="1:5" ht="14.4" customHeight="1" x14ac:dyDescent="0.3">
      <c r="A17" s="219" t="str">
        <f>HYPERLINK("#'ZV Vykáz.-A'!A1","Specializovaná ambulantní péče")</f>
        <v>Specializovaná ambulantní péče</v>
      </c>
      <c r="B17" s="221" t="s">
        <v>101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0</v>
      </c>
      <c r="E17" s="138">
        <f t="shared" si="1"/>
        <v>0</v>
      </c>
    </row>
    <row r="18" spans="1:5" ht="14.4" customHeight="1" x14ac:dyDescent="0.3">
      <c r="A18" s="219" t="str">
        <f>HYPERLINK("#'ZV Vykáz.-A'!A1","Ambulantní péče ve vyjmenovaných odbornostech (§9)")</f>
        <v>Ambulantní péče ve vyjmenovaných odbornostech (§9)</v>
      </c>
      <c r="B18" s="221" t="s">
        <v>101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" customHeight="1" x14ac:dyDescent="0.3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103</v>
      </c>
      <c r="C19" s="142">
        <v>0.85</v>
      </c>
      <c r="D19" s="142" t="str">
        <f>IF(ISERROR(VLOOKUP("Celkem:",'ZV Vykáz.-H'!$A:$S,7,0)),"",VLOOKUP("Celkem:",'ZV Vykáz.-H'!$A:$S,7,0))</f>
        <v/>
      </c>
      <c r="E19" s="138" t="e">
        <f t="shared" si="1"/>
        <v>#VALUE!</v>
      </c>
    </row>
    <row r="20" spans="1:5" ht="14.4" customHeight="1" x14ac:dyDescent="0.3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" customHeight="1" thickBot="1" x14ac:dyDescent="0.35">
      <c r="A21" s="161" t="s">
        <v>117</v>
      </c>
      <c r="B21" s="147"/>
      <c r="C21" s="148"/>
      <c r="D21" s="148"/>
      <c r="E21" s="149"/>
    </row>
    <row r="22" spans="1:5" ht="14.4" customHeight="1" thickBot="1" x14ac:dyDescent="0.35">
      <c r="A22" s="162"/>
      <c r="B22" s="163"/>
      <c r="C22" s="164"/>
      <c r="D22" s="164"/>
      <c r="E22" s="165"/>
    </row>
    <row r="23" spans="1:5" ht="14.4" customHeight="1" thickBot="1" x14ac:dyDescent="0.35">
      <c r="A23" s="166" t="s">
        <v>118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5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4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294" t="s">
        <v>108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4.4" customHeight="1" thickBot="1" x14ac:dyDescent="0.35">
      <c r="A2" s="199" t="s">
        <v>218</v>
      </c>
      <c r="B2" s="86"/>
      <c r="C2" s="86"/>
      <c r="D2" s="86"/>
      <c r="E2" s="86"/>
      <c r="F2" s="86"/>
    </row>
    <row r="3" spans="1:10" ht="14.4" customHeight="1" x14ac:dyDescent="0.3">
      <c r="A3" s="285"/>
      <c r="B3" s="82">
        <v>2015</v>
      </c>
      <c r="C3" s="40">
        <v>2017</v>
      </c>
      <c r="D3" s="7"/>
      <c r="E3" s="289">
        <v>2018</v>
      </c>
      <c r="F3" s="290"/>
      <c r="G3" s="290"/>
      <c r="H3" s="291"/>
      <c r="I3" s="292">
        <v>2017</v>
      </c>
      <c r="J3" s="293"/>
    </row>
    <row r="4" spans="1:10" ht="14.4" customHeight="1" thickBot="1" x14ac:dyDescent="0.35">
      <c r="A4" s="286"/>
      <c r="B4" s="287" t="s">
        <v>54</v>
      </c>
      <c r="C4" s="288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162</v>
      </c>
      <c r="J4" s="225" t="s">
        <v>163</v>
      </c>
    </row>
    <row r="5" spans="1:10" ht="14.4" customHeight="1" x14ac:dyDescent="0.3">
      <c r="A5" s="87" t="str">
        <f>HYPERLINK("#'Léky Žádanky'!A1","Léky (Kč)")</f>
        <v>Léky (Kč)</v>
      </c>
      <c r="B5" s="27">
        <v>71.980949999999993</v>
      </c>
      <c r="C5" s="29">
        <v>53.63976000000001</v>
      </c>
      <c r="D5" s="8"/>
      <c r="E5" s="92">
        <v>63.430080000000011</v>
      </c>
      <c r="F5" s="28">
        <v>73.333333679199214</v>
      </c>
      <c r="G5" s="91">
        <f>E5-F5</f>
        <v>-9.903253679199203</v>
      </c>
      <c r="H5" s="97">
        <f>IF(F5&lt;0.00000001,"",E5/F5)</f>
        <v>0.86495563228420047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2720.4838999999997</v>
      </c>
      <c r="C6" s="31">
        <v>1936.6307099999997</v>
      </c>
      <c r="D6" s="8"/>
      <c r="E6" s="93">
        <v>2036.7551100000001</v>
      </c>
      <c r="F6" s="30">
        <v>2274.7128600959777</v>
      </c>
      <c r="G6" s="94">
        <f>E6-F6</f>
        <v>-237.95775009597764</v>
      </c>
      <c r="H6" s="98">
        <f>IF(F6&lt;0.00000001,"",E6/F6)</f>
        <v>0.8953899833819301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31205.135759999997</v>
      </c>
      <c r="C7" s="31">
        <v>36296.135690000003</v>
      </c>
      <c r="D7" s="8"/>
      <c r="E7" s="93">
        <v>43771.476880000002</v>
      </c>
      <c r="F7" s="30">
        <v>39220.945062805178</v>
      </c>
      <c r="G7" s="94">
        <f>E7-F7</f>
        <v>4550.5318171948238</v>
      </c>
      <c r="H7" s="98">
        <f>IF(F7&lt;0.00000001,"",E7/F7)</f>
        <v>1.1160230027580411</v>
      </c>
    </row>
    <row r="8" spans="1:10" ht="14.4" customHeight="1" thickBot="1" x14ac:dyDescent="0.35">
      <c r="A8" s="1" t="s">
        <v>57</v>
      </c>
      <c r="B8" s="11">
        <v>268524.57750999997</v>
      </c>
      <c r="C8" s="33">
        <v>290128.04332999978</v>
      </c>
      <c r="D8" s="8"/>
      <c r="E8" s="95">
        <v>312870.20452999981</v>
      </c>
      <c r="F8" s="32">
        <v>314278.20562160306</v>
      </c>
      <c r="G8" s="96">
        <f>E8-F8</f>
        <v>-1408.0010916032479</v>
      </c>
      <c r="H8" s="99">
        <f>IF(F8&lt;0.00000001,"",E8/F8)</f>
        <v>0.99551988949148285</v>
      </c>
    </row>
    <row r="9" spans="1:10" ht="14.4" customHeight="1" thickBot="1" x14ac:dyDescent="0.35">
      <c r="A9" s="2" t="s">
        <v>58</v>
      </c>
      <c r="B9" s="3">
        <v>302522.17811999994</v>
      </c>
      <c r="C9" s="35">
        <v>328414.4494899998</v>
      </c>
      <c r="D9" s="8"/>
      <c r="E9" s="3">
        <v>358741.86659999983</v>
      </c>
      <c r="F9" s="34">
        <v>355847.1968781834</v>
      </c>
      <c r="G9" s="34">
        <f>E9-F9</f>
        <v>2894.6697218164336</v>
      </c>
      <c r="H9" s="100">
        <f>IF(F9&lt;0.00000001,"",E9/F9)</f>
        <v>1.0081345862696436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0</v>
      </c>
      <c r="D11" s="8"/>
      <c r="E11" s="92">
        <f>IF(ISERROR(VLOOKUP("Celkem:",'ZV Vykáz.-A'!A:H,8,0)),0,VLOOKUP("Celkem:",'ZV Vykáz.-A'!A:H,8,0)/1000)</f>
        <v>18.617999999999999</v>
      </c>
      <c r="F11" s="28">
        <f>C11</f>
        <v>0</v>
      </c>
      <c r="G11" s="91">
        <f>E11-F11</f>
        <v>18.617999999999999</v>
      </c>
      <c r="H11" s="97" t="str">
        <f>IF(F11&lt;0.00000001,"",E11/F11)</f>
        <v/>
      </c>
      <c r="I11" s="91">
        <f>E11-B11</f>
        <v>18.617999999999999</v>
      </c>
      <c r="J11" s="97" t="str">
        <f>IF(B11&lt;0.00000001,"",E11/B11)</f>
        <v/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61</v>
      </c>
      <c r="B13" s="5">
        <f>SUM(B11:B12)</f>
        <v>0</v>
      </c>
      <c r="C13" s="37">
        <f>SUM(C11:C12)</f>
        <v>0</v>
      </c>
      <c r="D13" s="8"/>
      <c r="E13" s="5">
        <f>SUM(E11:E12)</f>
        <v>18.617999999999999</v>
      </c>
      <c r="F13" s="36">
        <f>SUM(F11:F12)</f>
        <v>0</v>
      </c>
      <c r="G13" s="36">
        <f>E13-F13</f>
        <v>18.617999999999999</v>
      </c>
      <c r="H13" s="101" t="str">
        <f>IF(F13&lt;0.00000001,"",E13/F13)</f>
        <v/>
      </c>
      <c r="I13" s="36">
        <f>SUM(I11:I12)</f>
        <v>18.617999999999999</v>
      </c>
      <c r="J13" s="101" t="str">
        <f>IF(B13&lt;0.00000001,"",E13/B13)</f>
        <v/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5.1898040717838E-5</v>
      </c>
      <c r="F15" s="38">
        <f>IF(F9=0,"",F13/F9)</f>
        <v>0</v>
      </c>
      <c r="G15" s="38">
        <f>IF(ISERROR(F15-E15),"",E15-F15)</f>
        <v>5.1898040717838E-5</v>
      </c>
      <c r="H15" s="102" t="str">
        <f>IF(ISERROR(F15-E15),"",IF(F15&lt;0.00000001,"",E15/F15))</f>
        <v/>
      </c>
    </row>
    <row r="17" spans="1:8" ht="14.4" customHeight="1" x14ac:dyDescent="0.3">
      <c r="A17" s="88" t="s">
        <v>122</v>
      </c>
    </row>
    <row r="18" spans="1:8" ht="14.4" customHeight="1" x14ac:dyDescent="0.3">
      <c r="A18" s="202" t="s">
        <v>147</v>
      </c>
      <c r="B18" s="203"/>
      <c r="C18" s="203"/>
      <c r="D18" s="203"/>
      <c r="E18" s="203"/>
      <c r="F18" s="203"/>
      <c r="G18" s="203"/>
      <c r="H18" s="203"/>
    </row>
    <row r="19" spans="1:8" x14ac:dyDescent="0.3">
      <c r="A19" s="201" t="s">
        <v>146</v>
      </c>
      <c r="B19" s="203"/>
      <c r="C19" s="203"/>
      <c r="D19" s="203"/>
      <c r="E19" s="203"/>
      <c r="F19" s="203"/>
      <c r="G19" s="203"/>
      <c r="H19" s="203"/>
    </row>
    <row r="20" spans="1:8" ht="14.4" customHeight="1" x14ac:dyDescent="0.3">
      <c r="A20" s="89" t="s">
        <v>155</v>
      </c>
    </row>
    <row r="21" spans="1:8" ht="14.4" customHeight="1" x14ac:dyDescent="0.3">
      <c r="A21" s="89" t="s">
        <v>123</v>
      </c>
    </row>
    <row r="22" spans="1:8" ht="14.4" customHeight="1" x14ac:dyDescent="0.3">
      <c r="A22" s="90" t="s">
        <v>196</v>
      </c>
    </row>
    <row r="23" spans="1:8" ht="14.4" customHeight="1" x14ac:dyDescent="0.3">
      <c r="A23" s="90" t="s">
        <v>124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83" t="s">
        <v>85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4.4" customHeight="1" x14ac:dyDescent="0.3">
      <c r="A2" s="199" t="s">
        <v>218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" customHeight="1" x14ac:dyDescent="0.3">
      <c r="A4" s="171" t="s">
        <v>62</v>
      </c>
      <c r="B4" s="174">
        <f>(B10+B8)/B6</f>
        <v>7.7451544410153949E-5</v>
      </c>
      <c r="C4" s="174">
        <f t="shared" ref="C4:M4" si="0">(C10+C8)/C6</f>
        <v>9.4023584628913251E-5</v>
      </c>
      <c r="D4" s="174">
        <f t="shared" si="0"/>
        <v>6.926138305682656E-5</v>
      </c>
      <c r="E4" s="174">
        <f t="shared" si="0"/>
        <v>7.0224553219473579E-5</v>
      </c>
      <c r="F4" s="174">
        <f t="shared" si="0"/>
        <v>5.9889821830619598E-5</v>
      </c>
      <c r="G4" s="174">
        <f t="shared" si="0"/>
        <v>5.8461398513146055E-5</v>
      </c>
      <c r="H4" s="174">
        <f t="shared" si="0"/>
        <v>7.0852391812884917E-5</v>
      </c>
      <c r="I4" s="174">
        <f t="shared" si="0"/>
        <v>7.2980162761392223E-5</v>
      </c>
      <c r="J4" s="174">
        <f t="shared" si="0"/>
        <v>6.3979145538338154E-5</v>
      </c>
      <c r="K4" s="174">
        <f t="shared" si="0"/>
        <v>5.7161620872328868E-5</v>
      </c>
      <c r="L4" s="174">
        <f t="shared" si="0"/>
        <v>5.1898040717837898E-5</v>
      </c>
      <c r="M4" s="174">
        <f t="shared" si="0"/>
        <v>5.1898040717837898E-5</v>
      </c>
    </row>
    <row r="5" spans="1:13" ht="14.4" customHeight="1" x14ac:dyDescent="0.3">
      <c r="A5" s="175" t="s">
        <v>35</v>
      </c>
      <c r="B5" s="174">
        <f>IF(ISERROR(VLOOKUP($A5,'Man Tab'!$A:$Q,COLUMN()+2,0)),0,VLOOKUP($A5,'Man Tab'!$A:$Q,COLUMN()+2,0))</f>
        <v>32949.633470000001</v>
      </c>
      <c r="C5" s="174">
        <f>IF(ISERROR(VLOOKUP($A5,'Man Tab'!$A:$Q,COLUMN()+2,0)),0,VLOOKUP($A5,'Man Tab'!$A:$Q,COLUMN()+2,0))</f>
        <v>28737.01699</v>
      </c>
      <c r="D5" s="174">
        <f>IF(ISERROR(VLOOKUP($A5,'Man Tab'!$A:$Q,COLUMN()+2,0)),0,VLOOKUP($A5,'Man Tab'!$A:$Q,COLUMN()+2,0))</f>
        <v>34615.2093300001</v>
      </c>
      <c r="E5" s="174">
        <f>IF(ISERROR(VLOOKUP($A5,'Man Tab'!$A:$Q,COLUMN()+2,0)),0,VLOOKUP($A5,'Man Tab'!$A:$Q,COLUMN()+2,0))</f>
        <v>33367.886510000098</v>
      </c>
      <c r="F5" s="174">
        <f>IF(ISERROR(VLOOKUP($A5,'Man Tab'!$A:$Q,COLUMN()+2,0)),0,VLOOKUP($A5,'Man Tab'!$A:$Q,COLUMN()+2,0))</f>
        <v>31092.127850000001</v>
      </c>
      <c r="G5" s="174">
        <f>IF(ISERROR(VLOOKUP($A5,'Man Tab'!$A:$Q,COLUMN()+2,0)),0,VLOOKUP($A5,'Man Tab'!$A:$Q,COLUMN()+2,0))</f>
        <v>39643.868750000001</v>
      </c>
      <c r="H5" s="174">
        <f>IF(ISERROR(VLOOKUP($A5,'Man Tab'!$A:$Q,COLUMN()+2,0)),0,VLOOKUP($A5,'Man Tab'!$A:$Q,COLUMN()+2,0))</f>
        <v>27165.967629999999</v>
      </c>
      <c r="I5" s="174">
        <f>IF(ISERROR(VLOOKUP($A5,'Man Tab'!$A:$Q,COLUMN()+2,0)),0,VLOOKUP($A5,'Man Tab'!$A:$Q,COLUMN()+2,0))</f>
        <v>27538.70983</v>
      </c>
      <c r="J5" s="174">
        <f>IF(ISERROR(VLOOKUP($A5,'Man Tab'!$A:$Q,COLUMN()+2,0)),0,VLOOKUP($A5,'Man Tab'!$A:$Q,COLUMN()+2,0))</f>
        <v>35890.652620000103</v>
      </c>
      <c r="K5" s="174">
        <f>IF(ISERROR(VLOOKUP($A5,'Man Tab'!$A:$Q,COLUMN()+2,0)),0,VLOOKUP($A5,'Man Tab'!$A:$Q,COLUMN()+2,0))</f>
        <v>34706.9758100002</v>
      </c>
      <c r="L5" s="174">
        <f>IF(ISERROR(VLOOKUP($A5,'Man Tab'!$A:$Q,COLUMN()+2,0)),0,VLOOKUP($A5,'Man Tab'!$A:$Q,COLUMN()+2,0))</f>
        <v>33033.817810000102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58</v>
      </c>
      <c r="B6" s="176">
        <f>B5</f>
        <v>32949.633470000001</v>
      </c>
      <c r="C6" s="176">
        <f t="shared" ref="C6:M6" si="1">C5+B6</f>
        <v>61686.650460000004</v>
      </c>
      <c r="D6" s="176">
        <f t="shared" si="1"/>
        <v>96301.859790000104</v>
      </c>
      <c r="E6" s="176">
        <f t="shared" si="1"/>
        <v>129669.7463000002</v>
      </c>
      <c r="F6" s="176">
        <f t="shared" si="1"/>
        <v>160761.87415000019</v>
      </c>
      <c r="G6" s="176">
        <f t="shared" si="1"/>
        <v>200405.74290000019</v>
      </c>
      <c r="H6" s="176">
        <f t="shared" si="1"/>
        <v>227571.71053000019</v>
      </c>
      <c r="I6" s="176">
        <f t="shared" si="1"/>
        <v>255110.42036000019</v>
      </c>
      <c r="J6" s="176">
        <f t="shared" si="1"/>
        <v>291001.07298000029</v>
      </c>
      <c r="K6" s="176">
        <f t="shared" si="1"/>
        <v>325708.0487900005</v>
      </c>
      <c r="L6" s="176">
        <f t="shared" si="1"/>
        <v>358741.86660000059</v>
      </c>
      <c r="M6" s="176">
        <f t="shared" si="1"/>
        <v>358741.86660000059</v>
      </c>
    </row>
    <row r="7" spans="1:13" ht="14.4" customHeight="1" x14ac:dyDescent="0.3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84</v>
      </c>
      <c r="B9" s="175">
        <v>2552</v>
      </c>
      <c r="C9" s="175">
        <v>3248</v>
      </c>
      <c r="D9" s="175">
        <v>870</v>
      </c>
      <c r="E9" s="175">
        <v>2436</v>
      </c>
      <c r="F9" s="175">
        <v>522</v>
      </c>
      <c r="G9" s="175">
        <v>2088</v>
      </c>
      <c r="H9" s="175">
        <v>4408</v>
      </c>
      <c r="I9" s="175">
        <v>2494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60</v>
      </c>
      <c r="B10" s="176">
        <f>B9/1000</f>
        <v>2.552</v>
      </c>
      <c r="C10" s="176">
        <f t="shared" ref="C10:M10" si="3">C9/1000+B10</f>
        <v>5.8000000000000007</v>
      </c>
      <c r="D10" s="176">
        <f t="shared" si="3"/>
        <v>6.6700000000000008</v>
      </c>
      <c r="E10" s="176">
        <f t="shared" si="3"/>
        <v>9.1060000000000016</v>
      </c>
      <c r="F10" s="176">
        <f t="shared" si="3"/>
        <v>9.6280000000000019</v>
      </c>
      <c r="G10" s="176">
        <f t="shared" si="3"/>
        <v>11.716000000000001</v>
      </c>
      <c r="H10" s="176">
        <f t="shared" si="3"/>
        <v>16.124000000000002</v>
      </c>
      <c r="I10" s="176">
        <f t="shared" si="3"/>
        <v>18.618000000000002</v>
      </c>
      <c r="J10" s="176">
        <f t="shared" si="3"/>
        <v>18.618000000000002</v>
      </c>
      <c r="K10" s="176">
        <f t="shared" si="3"/>
        <v>18.618000000000002</v>
      </c>
      <c r="L10" s="176">
        <f t="shared" si="3"/>
        <v>18.618000000000002</v>
      </c>
      <c r="M10" s="176">
        <f t="shared" si="3"/>
        <v>18.618000000000002</v>
      </c>
    </row>
    <row r="11" spans="1:13" ht="14.4" customHeight="1" x14ac:dyDescent="0.3">
      <c r="A11" s="171"/>
      <c r="B11" s="171" t="s">
        <v>75</v>
      </c>
      <c r="C11" s="171">
        <f ca="1">IF(MONTH(TODAY())=1,12,MONTH(TODAY())-1)</f>
        <v>11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295" t="s">
        <v>221</v>
      </c>
      <c r="B1" s="295"/>
      <c r="C1" s="295"/>
      <c r="D1" s="295"/>
      <c r="E1" s="295"/>
      <c r="F1" s="295"/>
      <c r="G1" s="295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s="177" customFormat="1" ht="14.4" customHeight="1" thickBot="1" x14ac:dyDescent="0.3">
      <c r="A2" s="199" t="s">
        <v>218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296" t="s">
        <v>11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112"/>
      <c r="Q3" s="114"/>
    </row>
    <row r="4" spans="1:17" ht="14.4" customHeight="1" x14ac:dyDescent="0.3">
      <c r="A4" s="61"/>
      <c r="B4" s="20">
        <v>2018</v>
      </c>
      <c r="C4" s="113" t="s">
        <v>12</v>
      </c>
      <c r="D4" s="218" t="s">
        <v>197</v>
      </c>
      <c r="E4" s="218" t="s">
        <v>198</v>
      </c>
      <c r="F4" s="218" t="s">
        <v>199</v>
      </c>
      <c r="G4" s="218" t="s">
        <v>200</v>
      </c>
      <c r="H4" s="218" t="s">
        <v>201</v>
      </c>
      <c r="I4" s="218" t="s">
        <v>202</v>
      </c>
      <c r="J4" s="218" t="s">
        <v>203</v>
      </c>
      <c r="K4" s="218" t="s">
        <v>204</v>
      </c>
      <c r="L4" s="218" t="s">
        <v>205</v>
      </c>
      <c r="M4" s="218" t="s">
        <v>206</v>
      </c>
      <c r="N4" s="218" t="s">
        <v>207</v>
      </c>
      <c r="O4" s="218" t="s">
        <v>208</v>
      </c>
      <c r="P4" s="298" t="s">
        <v>3</v>
      </c>
      <c r="Q4" s="299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219</v>
      </c>
    </row>
    <row r="7" spans="1:17" ht="14.4" customHeight="1" x14ac:dyDescent="0.3">
      <c r="A7" s="15" t="s">
        <v>17</v>
      </c>
      <c r="B7" s="46">
        <v>80</v>
      </c>
      <c r="C7" s="47">
        <v>6.6666666666659999</v>
      </c>
      <c r="D7" s="47">
        <v>9.1488399999999999</v>
      </c>
      <c r="E7" s="47">
        <v>5.4460300000000004</v>
      </c>
      <c r="F7" s="47">
        <v>5.3621999999999996</v>
      </c>
      <c r="G7" s="47">
        <v>8.5297900000000002</v>
      </c>
      <c r="H7" s="47">
        <v>3.5206900000000001</v>
      </c>
      <c r="I7" s="47">
        <v>6.8462800000000001</v>
      </c>
      <c r="J7" s="47">
        <v>5.03078</v>
      </c>
      <c r="K7" s="47">
        <v>4.9478400000000002</v>
      </c>
      <c r="L7" s="47">
        <v>5.4343199999999996</v>
      </c>
      <c r="M7" s="47">
        <v>5.4875499999999997</v>
      </c>
      <c r="N7" s="47">
        <v>3.6757599999999999</v>
      </c>
      <c r="O7" s="47">
        <v>0</v>
      </c>
      <c r="P7" s="48">
        <v>63.430079999999997</v>
      </c>
      <c r="Q7" s="71">
        <v>0.86495563636299999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219</v>
      </c>
    </row>
    <row r="9" spans="1:17" ht="14.4" customHeight="1" x14ac:dyDescent="0.3">
      <c r="A9" s="15" t="s">
        <v>19</v>
      </c>
      <c r="B9" s="46">
        <v>2481.5048538371898</v>
      </c>
      <c r="C9" s="47">
        <v>206.79207115309899</v>
      </c>
      <c r="D9" s="47">
        <v>227.03052</v>
      </c>
      <c r="E9" s="47">
        <v>334.89165000000003</v>
      </c>
      <c r="F9" s="47">
        <v>-165.58076</v>
      </c>
      <c r="G9" s="47">
        <v>297.73532000000102</v>
      </c>
      <c r="H9" s="47">
        <v>293.44677000000001</v>
      </c>
      <c r="I9" s="47">
        <v>-125.84251999999999</v>
      </c>
      <c r="J9" s="47">
        <v>324.80232999999998</v>
      </c>
      <c r="K9" s="47">
        <v>302.36775999999998</v>
      </c>
      <c r="L9" s="47">
        <v>-113.17431999999999</v>
      </c>
      <c r="M9" s="47">
        <v>372.90023000000201</v>
      </c>
      <c r="N9" s="47">
        <v>288.17813000000001</v>
      </c>
      <c r="O9" s="47">
        <v>0</v>
      </c>
      <c r="P9" s="48">
        <v>2036.7551100000001</v>
      </c>
      <c r="Q9" s="71">
        <v>0.89539001385299999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219</v>
      </c>
    </row>
    <row r="11" spans="1:17" ht="14.4" customHeight="1" x14ac:dyDescent="0.3">
      <c r="A11" s="15" t="s">
        <v>21</v>
      </c>
      <c r="B11" s="46">
        <v>769.00126835695301</v>
      </c>
      <c r="C11" s="47">
        <v>64.083439029746003</v>
      </c>
      <c r="D11" s="47">
        <v>49.451920000000001</v>
      </c>
      <c r="E11" s="47">
        <v>54.993429999999996</v>
      </c>
      <c r="F11" s="47">
        <v>55.526690000000002</v>
      </c>
      <c r="G11" s="47">
        <v>44.481020000000001</v>
      </c>
      <c r="H11" s="47">
        <v>52.177349999999997</v>
      </c>
      <c r="I11" s="47">
        <v>115.59141</v>
      </c>
      <c r="J11" s="47">
        <v>50.20617</v>
      </c>
      <c r="K11" s="47">
        <v>37.083829999999999</v>
      </c>
      <c r="L11" s="47">
        <v>36.060479999999998</v>
      </c>
      <c r="M11" s="47">
        <v>61.037370000000003</v>
      </c>
      <c r="N11" s="47">
        <v>53.827039999999997</v>
      </c>
      <c r="O11" s="47">
        <v>0</v>
      </c>
      <c r="P11" s="48">
        <v>610.43671000000097</v>
      </c>
      <c r="Q11" s="71">
        <v>0.86596860599000003</v>
      </c>
    </row>
    <row r="12" spans="1:17" ht="14.4" customHeight="1" x14ac:dyDescent="0.3">
      <c r="A12" s="15" t="s">
        <v>22</v>
      </c>
      <c r="B12" s="46">
        <v>40.923268777394</v>
      </c>
      <c r="C12" s="47">
        <v>3.4102723981160001</v>
      </c>
      <c r="D12" s="47">
        <v>0.74980000000000002</v>
      </c>
      <c r="E12" s="47">
        <v>21.290130000000001</v>
      </c>
      <c r="F12" s="47">
        <v>0.63992000000000004</v>
      </c>
      <c r="G12" s="47">
        <v>3.3000000000000002E-2</v>
      </c>
      <c r="H12" s="47">
        <v>0.82667999999999997</v>
      </c>
      <c r="I12" s="47">
        <v>7.6520999999999999</v>
      </c>
      <c r="J12" s="47">
        <v>43.076000000000001</v>
      </c>
      <c r="K12" s="47">
        <v>0</v>
      </c>
      <c r="L12" s="47">
        <v>25.678039999999999</v>
      </c>
      <c r="M12" s="47">
        <v>9.8229299999999995</v>
      </c>
      <c r="N12" s="47">
        <v>0.99219999999999997</v>
      </c>
      <c r="O12" s="47">
        <v>0</v>
      </c>
      <c r="P12" s="48">
        <v>110.7608</v>
      </c>
      <c r="Q12" s="71">
        <v>2.9525980510890002</v>
      </c>
    </row>
    <row r="13" spans="1:17" ht="14.4" customHeight="1" x14ac:dyDescent="0.3">
      <c r="A13" s="15" t="s">
        <v>23</v>
      </c>
      <c r="B13" s="46">
        <v>370.98825806779399</v>
      </c>
      <c r="C13" s="47">
        <v>30.915688172315999</v>
      </c>
      <c r="D13" s="47">
        <v>16.628820000000001</v>
      </c>
      <c r="E13" s="47">
        <v>10.750730000000001</v>
      </c>
      <c r="F13" s="47">
        <v>31.677230000000002</v>
      </c>
      <c r="G13" s="47">
        <v>134.058500000001</v>
      </c>
      <c r="H13" s="47">
        <v>94.951830000000001</v>
      </c>
      <c r="I13" s="47">
        <v>22.734940000000002</v>
      </c>
      <c r="J13" s="47">
        <v>8.6344200000000004</v>
      </c>
      <c r="K13" s="47">
        <v>15.26562</v>
      </c>
      <c r="L13" s="47">
        <v>9.0925700000000003</v>
      </c>
      <c r="M13" s="47">
        <v>8.8409899999999997</v>
      </c>
      <c r="N13" s="47">
        <v>10.71564</v>
      </c>
      <c r="O13" s="47">
        <v>0</v>
      </c>
      <c r="P13" s="48">
        <v>363.35129000000097</v>
      </c>
      <c r="Q13" s="71">
        <v>1.0684522133359999</v>
      </c>
    </row>
    <row r="14" spans="1:17" ht="14.4" customHeight="1" x14ac:dyDescent="0.3">
      <c r="A14" s="15" t="s">
        <v>24</v>
      </c>
      <c r="B14" s="46">
        <v>1802.7803413010099</v>
      </c>
      <c r="C14" s="47">
        <v>150.231695108417</v>
      </c>
      <c r="D14" s="47">
        <v>206.62299999999999</v>
      </c>
      <c r="E14" s="47">
        <v>199.31700000000001</v>
      </c>
      <c r="F14" s="47">
        <v>194.362290000001</v>
      </c>
      <c r="G14" s="47">
        <v>122.265000000001</v>
      </c>
      <c r="H14" s="47">
        <v>106.735</v>
      </c>
      <c r="I14" s="47">
        <v>101.336</v>
      </c>
      <c r="J14" s="47">
        <v>109.705</v>
      </c>
      <c r="K14" s="47">
        <v>105.126</v>
      </c>
      <c r="L14" s="47">
        <v>107.447</v>
      </c>
      <c r="M14" s="47">
        <v>155.57500000000101</v>
      </c>
      <c r="N14" s="47">
        <v>174.22</v>
      </c>
      <c r="O14" s="47">
        <v>0</v>
      </c>
      <c r="P14" s="48">
        <v>1582.71129</v>
      </c>
      <c r="Q14" s="71">
        <v>0.95773960642300004</v>
      </c>
    </row>
    <row r="15" spans="1:17" ht="14.4" customHeight="1" x14ac:dyDescent="0.3">
      <c r="A15" s="15" t="s">
        <v>25</v>
      </c>
      <c r="B15" s="46">
        <v>338621</v>
      </c>
      <c r="C15" s="47">
        <v>28218.416666666701</v>
      </c>
      <c r="D15" s="47">
        <v>28823.28298</v>
      </c>
      <c r="E15" s="47">
        <v>24728.713749999999</v>
      </c>
      <c r="F15" s="47">
        <v>30541.8046700001</v>
      </c>
      <c r="G15" s="47">
        <v>29066.704370000101</v>
      </c>
      <c r="H15" s="47">
        <v>26922.681680000002</v>
      </c>
      <c r="I15" s="47">
        <v>35884.341469999999</v>
      </c>
      <c r="J15" s="47">
        <v>21506.120640000001</v>
      </c>
      <c r="K15" s="47">
        <v>23018.49206</v>
      </c>
      <c r="L15" s="47">
        <v>32188.904130000101</v>
      </c>
      <c r="M15" s="47">
        <v>30402.9905000002</v>
      </c>
      <c r="N15" s="47">
        <v>27209.989529999999</v>
      </c>
      <c r="O15" s="47">
        <v>0</v>
      </c>
      <c r="P15" s="48">
        <v>310294.02578000003</v>
      </c>
      <c r="Q15" s="71">
        <v>0.99965026852399996</v>
      </c>
    </row>
    <row r="16" spans="1:17" ht="14.4" customHeight="1" x14ac:dyDescent="0.3">
      <c r="A16" s="15" t="s">
        <v>26</v>
      </c>
      <c r="B16" s="46">
        <v>-6334</v>
      </c>
      <c r="C16" s="47">
        <v>-527.83333333333303</v>
      </c>
      <c r="D16" s="47">
        <v>-751.42344000000003</v>
      </c>
      <c r="E16" s="47">
        <v>-653.84082000000001</v>
      </c>
      <c r="F16" s="47">
        <v>-670.10722000000203</v>
      </c>
      <c r="G16" s="47">
        <v>-687.80575000000294</v>
      </c>
      <c r="H16" s="47">
        <v>-690.94177000000002</v>
      </c>
      <c r="I16" s="47">
        <v>-693.80543</v>
      </c>
      <c r="J16" s="47">
        <v>-682.11807999999996</v>
      </c>
      <c r="K16" s="47">
        <v>-445.20616999999999</v>
      </c>
      <c r="L16" s="47">
        <v>-601.63450000000103</v>
      </c>
      <c r="M16" s="47">
        <v>-717.99804000000404</v>
      </c>
      <c r="N16" s="47">
        <v>-581.11980000000096</v>
      </c>
      <c r="O16" s="47">
        <v>0</v>
      </c>
      <c r="P16" s="48">
        <v>-7176.0010200000097</v>
      </c>
      <c r="Q16" s="71">
        <v>1.23592749433</v>
      </c>
    </row>
    <row r="17" spans="1:17" ht="14.4" customHeight="1" x14ac:dyDescent="0.3">
      <c r="A17" s="15" t="s">
        <v>27</v>
      </c>
      <c r="B17" s="46">
        <v>528.14337375316995</v>
      </c>
      <c r="C17" s="47">
        <v>44.011947812763999</v>
      </c>
      <c r="D17" s="47">
        <v>8.9454700000000003</v>
      </c>
      <c r="E17" s="47">
        <v>12.163180000000001</v>
      </c>
      <c r="F17" s="47">
        <v>114.68029</v>
      </c>
      <c r="G17" s="47">
        <v>6.56229</v>
      </c>
      <c r="H17" s="47">
        <v>13.86656</v>
      </c>
      <c r="I17" s="47">
        <v>19.55782</v>
      </c>
      <c r="J17" s="47">
        <v>30.983429999999998</v>
      </c>
      <c r="K17" s="47">
        <v>48.253959999999999</v>
      </c>
      <c r="L17" s="47">
        <v>36.961889999999997</v>
      </c>
      <c r="M17" s="47">
        <v>68.278319999999994</v>
      </c>
      <c r="N17" s="47">
        <v>71.118960000000001</v>
      </c>
      <c r="O17" s="47">
        <v>0</v>
      </c>
      <c r="P17" s="48">
        <v>431.37217000000101</v>
      </c>
      <c r="Q17" s="71">
        <v>0.89102286463199998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0.57499999999999996</v>
      </c>
      <c r="E18" s="47">
        <v>5.5289999999999999</v>
      </c>
      <c r="F18" s="47">
        <v>0.40600000000000003</v>
      </c>
      <c r="G18" s="47">
        <v>0</v>
      </c>
      <c r="H18" s="47">
        <v>12.471</v>
      </c>
      <c r="I18" s="47">
        <v>11.904999999999999</v>
      </c>
      <c r="J18" s="47">
        <v>0.56699999999999995</v>
      </c>
      <c r="K18" s="47">
        <v>0.97599999999999998</v>
      </c>
      <c r="L18" s="47">
        <v>2.4780000000000002</v>
      </c>
      <c r="M18" s="47">
        <v>17.38</v>
      </c>
      <c r="N18" s="47">
        <v>2.5</v>
      </c>
      <c r="O18" s="47">
        <v>0</v>
      </c>
      <c r="P18" s="48">
        <v>54.786999999999999</v>
      </c>
      <c r="Q18" s="71" t="s">
        <v>219</v>
      </c>
    </row>
    <row r="19" spans="1:17" ht="14.4" customHeight="1" x14ac:dyDescent="0.3">
      <c r="A19" s="15" t="s">
        <v>29</v>
      </c>
      <c r="B19" s="46">
        <v>1681.4033364987199</v>
      </c>
      <c r="C19" s="47">
        <v>140.11694470822701</v>
      </c>
      <c r="D19" s="47">
        <v>269.54572000000002</v>
      </c>
      <c r="E19" s="47">
        <v>43.773330000000001</v>
      </c>
      <c r="F19" s="47">
        <v>324.49744000000101</v>
      </c>
      <c r="G19" s="47">
        <v>112.201940000001</v>
      </c>
      <c r="H19" s="47">
        <v>83.483890000000002</v>
      </c>
      <c r="I19" s="47">
        <v>118.13171</v>
      </c>
      <c r="J19" s="47">
        <v>73.963579999999993</v>
      </c>
      <c r="K19" s="47">
        <v>43.945480000000003</v>
      </c>
      <c r="L19" s="47">
        <v>53.332529999999998</v>
      </c>
      <c r="M19" s="47">
        <v>59.872100000000003</v>
      </c>
      <c r="N19" s="47">
        <v>142.28831</v>
      </c>
      <c r="O19" s="47">
        <v>0</v>
      </c>
      <c r="P19" s="48">
        <v>1325.03603</v>
      </c>
      <c r="Q19" s="71">
        <v>0.85969488672399996</v>
      </c>
    </row>
    <row r="20" spans="1:17" ht="14.4" customHeight="1" x14ac:dyDescent="0.3">
      <c r="A20" s="15" t="s">
        <v>30</v>
      </c>
      <c r="B20" s="46">
        <v>42786.4841649265</v>
      </c>
      <c r="C20" s="47">
        <v>3565.5403470771998</v>
      </c>
      <c r="D20" s="47">
        <v>3667.8227900000002</v>
      </c>
      <c r="E20" s="47">
        <v>3540.1089000000002</v>
      </c>
      <c r="F20" s="47">
        <v>3682.9065300000102</v>
      </c>
      <c r="G20" s="47">
        <v>3707.6100300000198</v>
      </c>
      <c r="H20" s="47">
        <v>3784.1422200000002</v>
      </c>
      <c r="I20" s="47">
        <v>3697.74424</v>
      </c>
      <c r="J20" s="47">
        <v>5286.2556699999996</v>
      </c>
      <c r="K20" s="47">
        <v>3890.70129</v>
      </c>
      <c r="L20" s="47">
        <v>3734.2759500000102</v>
      </c>
      <c r="M20" s="47">
        <v>3799.7478300000198</v>
      </c>
      <c r="N20" s="47">
        <v>4980.1614300000101</v>
      </c>
      <c r="O20" s="47">
        <v>0</v>
      </c>
      <c r="P20" s="48">
        <v>43771.476880000097</v>
      </c>
      <c r="Q20" s="71">
        <v>1.116023038182</v>
      </c>
    </row>
    <row r="21" spans="1:17" ht="14.4" customHeight="1" x14ac:dyDescent="0.3">
      <c r="A21" s="16" t="s">
        <v>31</v>
      </c>
      <c r="B21" s="46">
        <v>5359.7134035573499</v>
      </c>
      <c r="C21" s="47">
        <v>446.64278362977899</v>
      </c>
      <c r="D21" s="47">
        <v>387.416</v>
      </c>
      <c r="E21" s="47">
        <v>387.41500000000002</v>
      </c>
      <c r="F21" s="47">
        <v>387.41500000000099</v>
      </c>
      <c r="G21" s="47">
        <v>386.39200000000199</v>
      </c>
      <c r="H21" s="47">
        <v>386.392</v>
      </c>
      <c r="I21" s="47">
        <v>386.392</v>
      </c>
      <c r="J21" s="47">
        <v>387.34899999999999</v>
      </c>
      <c r="K21" s="47">
        <v>387.34800000000001</v>
      </c>
      <c r="L21" s="47">
        <v>387.347000000001</v>
      </c>
      <c r="M21" s="47">
        <v>387.34700000000203</v>
      </c>
      <c r="N21" s="47">
        <v>387.34600000000103</v>
      </c>
      <c r="O21" s="47">
        <v>0</v>
      </c>
      <c r="P21" s="48">
        <v>4258.1590000000097</v>
      </c>
      <c r="Q21" s="71">
        <v>0.86670014119600003</v>
      </c>
    </row>
    <row r="22" spans="1:17" ht="14.4" customHeight="1" x14ac:dyDescent="0.3">
      <c r="A22" s="15" t="s">
        <v>32</v>
      </c>
      <c r="B22" s="46">
        <v>9</v>
      </c>
      <c r="C22" s="47">
        <v>0.75</v>
      </c>
      <c r="D22" s="47">
        <v>0</v>
      </c>
      <c r="E22" s="47">
        <v>9.0604999999999993</v>
      </c>
      <c r="F22" s="47">
        <v>22.49802</v>
      </c>
      <c r="G22" s="47">
        <v>0</v>
      </c>
      <c r="H22" s="47">
        <v>0</v>
      </c>
      <c r="I22" s="47">
        <v>0</v>
      </c>
      <c r="J22" s="47">
        <v>0</v>
      </c>
      <c r="K22" s="47">
        <v>98.900899999999993</v>
      </c>
      <c r="L22" s="47">
        <v>0</v>
      </c>
      <c r="M22" s="47">
        <v>0</v>
      </c>
      <c r="N22" s="47">
        <v>26.135999999999999</v>
      </c>
      <c r="O22" s="47">
        <v>0</v>
      </c>
      <c r="P22" s="48">
        <v>156.59541999999999</v>
      </c>
      <c r="Q22" s="71">
        <v>18.981263030303001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/>
    </row>
    <row r="24" spans="1:17" ht="14.4" customHeight="1" x14ac:dyDescent="0.3">
      <c r="A24" s="16" t="s">
        <v>34</v>
      </c>
      <c r="B24" s="46">
        <v>1.7462298274040199E-10</v>
      </c>
      <c r="C24" s="47">
        <v>1.81898940354586E-11</v>
      </c>
      <c r="D24" s="47">
        <v>33.836050000005002</v>
      </c>
      <c r="E24" s="47">
        <v>37.405180000001003</v>
      </c>
      <c r="F24" s="47">
        <v>89.121030000009</v>
      </c>
      <c r="G24" s="47">
        <v>169.119000000006</v>
      </c>
      <c r="H24" s="47">
        <v>28.373950000008001</v>
      </c>
      <c r="I24" s="47">
        <v>91.283730000017002</v>
      </c>
      <c r="J24" s="47">
        <v>21.391689999996</v>
      </c>
      <c r="K24" s="47">
        <v>30.507260000013002</v>
      </c>
      <c r="L24" s="47">
        <v>18.449530000012</v>
      </c>
      <c r="M24" s="47">
        <v>75.694029999983997</v>
      </c>
      <c r="N24" s="47">
        <v>263.78860999999603</v>
      </c>
      <c r="O24" s="47">
        <v>0</v>
      </c>
      <c r="P24" s="48">
        <v>858.97006000005103</v>
      </c>
      <c r="Q24" s="71"/>
    </row>
    <row r="25" spans="1:17" ht="14.4" customHeight="1" x14ac:dyDescent="0.3">
      <c r="A25" s="17" t="s">
        <v>35</v>
      </c>
      <c r="B25" s="49">
        <v>388196.94226907601</v>
      </c>
      <c r="C25" s="50">
        <v>32349.745189089699</v>
      </c>
      <c r="D25" s="50">
        <v>32949.633470000001</v>
      </c>
      <c r="E25" s="50">
        <v>28737.01699</v>
      </c>
      <c r="F25" s="50">
        <v>34615.2093300001</v>
      </c>
      <c r="G25" s="50">
        <v>33367.886510000098</v>
      </c>
      <c r="H25" s="50">
        <v>31092.127850000001</v>
      </c>
      <c r="I25" s="50">
        <v>39643.868750000001</v>
      </c>
      <c r="J25" s="50">
        <v>27165.967629999999</v>
      </c>
      <c r="K25" s="50">
        <v>27538.70983</v>
      </c>
      <c r="L25" s="50">
        <v>35890.652620000103</v>
      </c>
      <c r="M25" s="50">
        <v>34706.9758100002</v>
      </c>
      <c r="N25" s="50">
        <v>33033.817810000102</v>
      </c>
      <c r="O25" s="50">
        <v>0</v>
      </c>
      <c r="P25" s="51">
        <v>358741.866600001</v>
      </c>
      <c r="Q25" s="72">
        <v>1.0081345856970001</v>
      </c>
    </row>
    <row r="26" spans="1:17" ht="14.4" customHeight="1" x14ac:dyDescent="0.3">
      <c r="A26" s="15" t="s">
        <v>36</v>
      </c>
      <c r="B26" s="46">
        <v>8967.9547098562707</v>
      </c>
      <c r="C26" s="47">
        <v>747.32955915468904</v>
      </c>
      <c r="D26" s="47">
        <v>691.35087999999996</v>
      </c>
      <c r="E26" s="47">
        <v>674.04093999999998</v>
      </c>
      <c r="F26" s="47">
        <v>696.75932</v>
      </c>
      <c r="G26" s="47">
        <v>711.47352999999998</v>
      </c>
      <c r="H26" s="47">
        <v>666.43449999999996</v>
      </c>
      <c r="I26" s="47">
        <v>888.40706</v>
      </c>
      <c r="J26" s="47">
        <v>846.90854999999999</v>
      </c>
      <c r="K26" s="47">
        <v>668.19123000000002</v>
      </c>
      <c r="L26" s="47">
        <v>663.89229000000103</v>
      </c>
      <c r="M26" s="47">
        <v>777.77398000000005</v>
      </c>
      <c r="N26" s="47">
        <v>757.00198999999998</v>
      </c>
      <c r="O26" s="47">
        <v>0</v>
      </c>
      <c r="P26" s="48">
        <v>8042.2342699999999</v>
      </c>
      <c r="Q26" s="71">
        <v>0.97829959675400002</v>
      </c>
    </row>
    <row r="27" spans="1:17" ht="14.4" customHeight="1" x14ac:dyDescent="0.3">
      <c r="A27" s="18" t="s">
        <v>37</v>
      </c>
      <c r="B27" s="49">
        <v>397164.89697893203</v>
      </c>
      <c r="C27" s="50">
        <v>33097.074748244399</v>
      </c>
      <c r="D27" s="50">
        <v>33640.984349999999</v>
      </c>
      <c r="E27" s="50">
        <v>29411.057929999999</v>
      </c>
      <c r="F27" s="50">
        <v>35311.968650000097</v>
      </c>
      <c r="G27" s="50">
        <v>34079.360040000101</v>
      </c>
      <c r="H27" s="50">
        <v>31758.56235</v>
      </c>
      <c r="I27" s="50">
        <v>40532.275809999999</v>
      </c>
      <c r="J27" s="50">
        <v>28012.876179999999</v>
      </c>
      <c r="K27" s="50">
        <v>28206.90106</v>
      </c>
      <c r="L27" s="50">
        <v>36554.544910000099</v>
      </c>
      <c r="M27" s="50">
        <v>35484.749790000198</v>
      </c>
      <c r="N27" s="50">
        <v>33790.819799999997</v>
      </c>
      <c r="O27" s="50">
        <v>0</v>
      </c>
      <c r="P27" s="51">
        <v>366784.10087000002</v>
      </c>
      <c r="Q27" s="72">
        <v>1.0074609137999999</v>
      </c>
    </row>
    <row r="28" spans="1:17" ht="14.4" customHeight="1" x14ac:dyDescent="0.3">
      <c r="A28" s="16" t="s">
        <v>38</v>
      </c>
      <c r="B28" s="46">
        <v>0</v>
      </c>
      <c r="C28" s="47">
        <v>0</v>
      </c>
      <c r="D28" s="47">
        <v>1.9336899999999999</v>
      </c>
      <c r="E28" s="47">
        <v>-2.1919999999999999E-2</v>
      </c>
      <c r="F28" s="47">
        <v>1.4599599999999999</v>
      </c>
      <c r="G28" s="47">
        <v>6.1431800000000001</v>
      </c>
      <c r="H28" s="47">
        <v>2.8660399999999999</v>
      </c>
      <c r="I28" s="47">
        <v>0</v>
      </c>
      <c r="J28" s="47">
        <v>3.5354000000000001</v>
      </c>
      <c r="K28" s="47">
        <v>0</v>
      </c>
      <c r="L28" s="47">
        <v>0</v>
      </c>
      <c r="M28" s="47">
        <v>2.7173400000000001</v>
      </c>
      <c r="N28" s="47">
        <v>1.98454</v>
      </c>
      <c r="O28" s="47">
        <v>0</v>
      </c>
      <c r="P28" s="48">
        <v>20.618230000000001</v>
      </c>
      <c r="Q28" s="71" t="s">
        <v>220</v>
      </c>
    </row>
    <row r="29" spans="1:17" ht="14.4" customHeight="1" x14ac:dyDescent="0.3">
      <c r="A29" s="16" t="s">
        <v>39</v>
      </c>
      <c r="B29" s="46">
        <v>10524</v>
      </c>
      <c r="C29" s="47">
        <v>877</v>
      </c>
      <c r="D29" s="47">
        <v>702.14499999999998</v>
      </c>
      <c r="E29" s="47">
        <v>949.803</v>
      </c>
      <c r="F29" s="47">
        <v>860.50300000000095</v>
      </c>
      <c r="G29" s="47">
        <v>981.45899999999904</v>
      </c>
      <c r="H29" s="47">
        <v>931.447</v>
      </c>
      <c r="I29" s="47">
        <v>970.23500000000001</v>
      </c>
      <c r="J29" s="47">
        <v>870.31100000000004</v>
      </c>
      <c r="K29" s="47">
        <v>878.91499999999996</v>
      </c>
      <c r="L29" s="47">
        <v>910.29899999999998</v>
      </c>
      <c r="M29" s="47">
        <v>846.91299999999899</v>
      </c>
      <c r="N29" s="47">
        <v>966.35400000000004</v>
      </c>
      <c r="O29" s="47">
        <v>0</v>
      </c>
      <c r="P29" s="48">
        <v>9868.384</v>
      </c>
      <c r="Q29" s="71">
        <v>1.0229484813930001</v>
      </c>
    </row>
    <row r="30" spans="1:17" ht="14.4" customHeight="1" x14ac:dyDescent="0.3">
      <c r="A30" s="16" t="s">
        <v>40</v>
      </c>
      <c r="B30" s="46">
        <v>402581</v>
      </c>
      <c r="C30" s="47">
        <v>33548.416666666701</v>
      </c>
      <c r="D30" s="47">
        <v>34279.733050000003</v>
      </c>
      <c r="E30" s="47">
        <v>29766.340820000001</v>
      </c>
      <c r="F30" s="47">
        <v>36180.385009999998</v>
      </c>
      <c r="G30" s="47">
        <v>34695.339919999999</v>
      </c>
      <c r="H30" s="47">
        <v>32437.55602</v>
      </c>
      <c r="I30" s="47">
        <v>42373.592989999997</v>
      </c>
      <c r="J30" s="47">
        <v>25863.786179999999</v>
      </c>
      <c r="K30" s="47">
        <v>27543.972010000001</v>
      </c>
      <c r="L30" s="47">
        <v>38336.518920000002</v>
      </c>
      <c r="M30" s="47">
        <v>36476.276749999997</v>
      </c>
      <c r="N30" s="47">
        <v>32881.782019999999</v>
      </c>
      <c r="O30" s="47">
        <v>0</v>
      </c>
      <c r="P30" s="48">
        <v>370835.28369000001</v>
      </c>
      <c r="Q30" s="71">
        <v>1.004884935472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22.265969999999999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85.631569999999996</v>
      </c>
      <c r="O31" s="53">
        <v>0</v>
      </c>
      <c r="P31" s="54">
        <v>107.89754000000001</v>
      </c>
      <c r="Q31" s="73" t="s">
        <v>219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122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217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36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295" t="s">
        <v>43</v>
      </c>
      <c r="B1" s="295"/>
      <c r="C1" s="295"/>
      <c r="D1" s="295"/>
      <c r="E1" s="295"/>
      <c r="F1" s="295"/>
      <c r="G1" s="295"/>
      <c r="H1" s="300"/>
      <c r="I1" s="300"/>
      <c r="J1" s="300"/>
      <c r="K1" s="300"/>
    </row>
    <row r="2" spans="1:11" s="55" customFormat="1" ht="14.4" customHeight="1" thickBot="1" x14ac:dyDescent="0.35">
      <c r="A2" s="199" t="s">
        <v>218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96" t="s">
        <v>44</v>
      </c>
      <c r="C3" s="297"/>
      <c r="D3" s="297"/>
      <c r="E3" s="297"/>
      <c r="F3" s="303" t="s">
        <v>45</v>
      </c>
      <c r="G3" s="297"/>
      <c r="H3" s="297"/>
      <c r="I3" s="297"/>
      <c r="J3" s="297"/>
      <c r="K3" s="304"/>
    </row>
    <row r="4" spans="1:11" ht="14.4" customHeight="1" x14ac:dyDescent="0.3">
      <c r="A4" s="61"/>
      <c r="B4" s="301"/>
      <c r="C4" s="302"/>
      <c r="D4" s="302"/>
      <c r="E4" s="302"/>
      <c r="F4" s="305" t="s">
        <v>213</v>
      </c>
      <c r="G4" s="307" t="s">
        <v>46</v>
      </c>
      <c r="H4" s="115" t="s">
        <v>112</v>
      </c>
      <c r="I4" s="305" t="s">
        <v>47</v>
      </c>
      <c r="J4" s="307" t="s">
        <v>215</v>
      </c>
      <c r="K4" s="308" t="s">
        <v>216</v>
      </c>
    </row>
    <row r="5" spans="1:11" ht="42" thickBot="1" x14ac:dyDescent="0.35">
      <c r="A5" s="62"/>
      <c r="B5" s="24" t="s">
        <v>209</v>
      </c>
      <c r="C5" s="25" t="s">
        <v>210</v>
      </c>
      <c r="D5" s="26" t="s">
        <v>211</v>
      </c>
      <c r="E5" s="26" t="s">
        <v>212</v>
      </c>
      <c r="F5" s="306"/>
      <c r="G5" s="306"/>
      <c r="H5" s="25" t="s">
        <v>214</v>
      </c>
      <c r="I5" s="306"/>
      <c r="J5" s="306"/>
      <c r="K5" s="309"/>
    </row>
    <row r="6" spans="1:11" ht="14.4" customHeight="1" thickBot="1" x14ac:dyDescent="0.35">
      <c r="A6" s="397" t="s">
        <v>222</v>
      </c>
      <c r="B6" s="379">
        <v>329004.982217977</v>
      </c>
      <c r="C6" s="379">
        <v>361471.32439999998</v>
      </c>
      <c r="D6" s="380">
        <v>32466.342182022599</v>
      </c>
      <c r="E6" s="381">
        <v>1.098680396762</v>
      </c>
      <c r="F6" s="379">
        <v>388196.94226907601</v>
      </c>
      <c r="G6" s="380">
        <v>355847.19707998598</v>
      </c>
      <c r="H6" s="382">
        <v>33033.817810000102</v>
      </c>
      <c r="I6" s="379">
        <v>358741.866600001</v>
      </c>
      <c r="J6" s="380">
        <v>2894.6695200140798</v>
      </c>
      <c r="K6" s="383">
        <v>0.92412337022299995</v>
      </c>
    </row>
    <row r="7" spans="1:11" ht="14.4" customHeight="1" thickBot="1" x14ac:dyDescent="0.35">
      <c r="A7" s="398" t="s">
        <v>223</v>
      </c>
      <c r="B7" s="379">
        <v>286461.88165764301</v>
      </c>
      <c r="C7" s="379">
        <v>313835.05093999999</v>
      </c>
      <c r="D7" s="380">
        <v>27373.169282357299</v>
      </c>
      <c r="E7" s="381">
        <v>1.095556061853</v>
      </c>
      <c r="F7" s="379">
        <v>337832.19799034001</v>
      </c>
      <c r="G7" s="380">
        <v>309679.514824479</v>
      </c>
      <c r="H7" s="382">
        <v>27247.526730000001</v>
      </c>
      <c r="I7" s="379">
        <v>307972.68286</v>
      </c>
      <c r="J7" s="380">
        <v>-1706.83196447813</v>
      </c>
      <c r="K7" s="383">
        <v>0.91161435970799998</v>
      </c>
    </row>
    <row r="8" spans="1:11" ht="14.4" customHeight="1" thickBot="1" x14ac:dyDescent="0.35">
      <c r="A8" s="399" t="s">
        <v>224</v>
      </c>
      <c r="B8" s="379">
        <v>4313.90156361754</v>
      </c>
      <c r="C8" s="379">
        <v>2883.9431599999998</v>
      </c>
      <c r="D8" s="380">
        <v>-1429.9584036175399</v>
      </c>
      <c r="E8" s="381">
        <v>0.66852317269399997</v>
      </c>
      <c r="F8" s="379">
        <v>3742.4176490393302</v>
      </c>
      <c r="G8" s="380">
        <v>3430.5495116193902</v>
      </c>
      <c r="H8" s="382">
        <v>444.43700000000098</v>
      </c>
      <c r="I8" s="379">
        <v>3271.9468099999999</v>
      </c>
      <c r="J8" s="380">
        <v>-158.60270161938399</v>
      </c>
      <c r="K8" s="383">
        <v>0.87428692274300002</v>
      </c>
    </row>
    <row r="9" spans="1:11" ht="14.4" customHeight="1" thickBot="1" x14ac:dyDescent="0.35">
      <c r="A9" s="400" t="s">
        <v>225</v>
      </c>
      <c r="B9" s="384">
        <v>0</v>
      </c>
      <c r="C9" s="384">
        <v>-2.2638799999999999</v>
      </c>
      <c r="D9" s="385">
        <v>-2.2638799999999999</v>
      </c>
      <c r="E9" s="386" t="s">
        <v>219</v>
      </c>
      <c r="F9" s="384">
        <v>0</v>
      </c>
      <c r="G9" s="385">
        <v>0</v>
      </c>
      <c r="H9" s="387">
        <v>0</v>
      </c>
      <c r="I9" s="384">
        <v>-1.7480500000000001</v>
      </c>
      <c r="J9" s="385">
        <v>-1.7480500000000001</v>
      </c>
      <c r="K9" s="388" t="s">
        <v>219</v>
      </c>
    </row>
    <row r="10" spans="1:11" ht="14.4" customHeight="1" thickBot="1" x14ac:dyDescent="0.35">
      <c r="A10" s="401" t="s">
        <v>226</v>
      </c>
      <c r="B10" s="379">
        <v>0</v>
      </c>
      <c r="C10" s="379">
        <v>-2.2638799999999999</v>
      </c>
      <c r="D10" s="380">
        <v>-2.2638799999999999</v>
      </c>
      <c r="E10" s="389" t="s">
        <v>219</v>
      </c>
      <c r="F10" s="379">
        <v>0</v>
      </c>
      <c r="G10" s="380">
        <v>0</v>
      </c>
      <c r="H10" s="382">
        <v>0</v>
      </c>
      <c r="I10" s="379">
        <v>-1.7480500000000001</v>
      </c>
      <c r="J10" s="380">
        <v>-1.7480500000000001</v>
      </c>
      <c r="K10" s="390" t="s">
        <v>219</v>
      </c>
    </row>
    <row r="11" spans="1:11" ht="14.4" customHeight="1" thickBot="1" x14ac:dyDescent="0.35">
      <c r="A11" s="400" t="s">
        <v>227</v>
      </c>
      <c r="B11" s="384">
        <v>0</v>
      </c>
      <c r="C11" s="384">
        <v>-2.1416499999999998</v>
      </c>
      <c r="D11" s="385">
        <v>-2.1416499999999998</v>
      </c>
      <c r="E11" s="386" t="s">
        <v>219</v>
      </c>
      <c r="F11" s="384">
        <v>0</v>
      </c>
      <c r="G11" s="385">
        <v>0</v>
      </c>
      <c r="H11" s="387">
        <v>-0.38234000000000001</v>
      </c>
      <c r="I11" s="384">
        <v>-0.21774999999899999</v>
      </c>
      <c r="J11" s="385">
        <v>-0.21774999999899999</v>
      </c>
      <c r="K11" s="388" t="s">
        <v>219</v>
      </c>
    </row>
    <row r="12" spans="1:11" ht="14.4" customHeight="1" thickBot="1" x14ac:dyDescent="0.35">
      <c r="A12" s="401" t="s">
        <v>228</v>
      </c>
      <c r="B12" s="379">
        <v>0</v>
      </c>
      <c r="C12" s="379">
        <v>-2.1416499999999998</v>
      </c>
      <c r="D12" s="380">
        <v>-2.1416499999999998</v>
      </c>
      <c r="E12" s="389" t="s">
        <v>219</v>
      </c>
      <c r="F12" s="379">
        <v>0</v>
      </c>
      <c r="G12" s="380">
        <v>0</v>
      </c>
      <c r="H12" s="382">
        <v>-0.38234000000000001</v>
      </c>
      <c r="I12" s="379">
        <v>-0.21774999999899999</v>
      </c>
      <c r="J12" s="380">
        <v>-0.21774999999899999</v>
      </c>
      <c r="K12" s="390" t="s">
        <v>219</v>
      </c>
    </row>
    <row r="13" spans="1:11" ht="14.4" customHeight="1" thickBot="1" x14ac:dyDescent="0.35">
      <c r="A13" s="400" t="s">
        <v>229</v>
      </c>
      <c r="B13" s="384">
        <v>80</v>
      </c>
      <c r="C13" s="384">
        <v>54.535330000000002</v>
      </c>
      <c r="D13" s="385">
        <v>-25.464670000000002</v>
      </c>
      <c r="E13" s="391">
        <v>0.68169162500000002</v>
      </c>
      <c r="F13" s="384">
        <v>80</v>
      </c>
      <c r="G13" s="385">
        <v>73.333333333333002</v>
      </c>
      <c r="H13" s="387">
        <v>3.6757599999999999</v>
      </c>
      <c r="I13" s="384">
        <v>63.430079999999997</v>
      </c>
      <c r="J13" s="385">
        <v>-9.9032533333329997</v>
      </c>
      <c r="K13" s="392">
        <v>0.79287600000000003</v>
      </c>
    </row>
    <row r="14" spans="1:11" ht="14.4" customHeight="1" thickBot="1" x14ac:dyDescent="0.35">
      <c r="A14" s="401" t="s">
        <v>230</v>
      </c>
      <c r="B14" s="379">
        <v>80</v>
      </c>
      <c r="C14" s="379">
        <v>54.535330000000002</v>
      </c>
      <c r="D14" s="380">
        <v>-25.464670000000002</v>
      </c>
      <c r="E14" s="381">
        <v>0.68169162500000002</v>
      </c>
      <c r="F14" s="379">
        <v>80</v>
      </c>
      <c r="G14" s="380">
        <v>73.333333333333002</v>
      </c>
      <c r="H14" s="382">
        <v>3.6757599999999999</v>
      </c>
      <c r="I14" s="379">
        <v>63.716650000000001</v>
      </c>
      <c r="J14" s="380">
        <v>-9.6166833333330004</v>
      </c>
      <c r="K14" s="383">
        <v>0.79645812500000002</v>
      </c>
    </row>
    <row r="15" spans="1:11" ht="14.4" customHeight="1" thickBot="1" x14ac:dyDescent="0.35">
      <c r="A15" s="401" t="s">
        <v>231</v>
      </c>
      <c r="B15" s="379">
        <v>0</v>
      </c>
      <c r="C15" s="379">
        <v>0</v>
      </c>
      <c r="D15" s="380">
        <v>0</v>
      </c>
      <c r="E15" s="389" t="s">
        <v>219</v>
      </c>
      <c r="F15" s="379">
        <v>0</v>
      </c>
      <c r="G15" s="380">
        <v>0</v>
      </c>
      <c r="H15" s="382">
        <v>0</v>
      </c>
      <c r="I15" s="379">
        <v>-0.28656999999999999</v>
      </c>
      <c r="J15" s="380">
        <v>-0.28656999999999999</v>
      </c>
      <c r="K15" s="390" t="s">
        <v>220</v>
      </c>
    </row>
    <row r="16" spans="1:11" ht="14.4" customHeight="1" thickBot="1" x14ac:dyDescent="0.35">
      <c r="A16" s="400" t="s">
        <v>232</v>
      </c>
      <c r="B16" s="384">
        <v>3148.5</v>
      </c>
      <c r="C16" s="384">
        <v>1707.9466</v>
      </c>
      <c r="D16" s="385">
        <v>-1440.5534</v>
      </c>
      <c r="E16" s="391">
        <v>0.54246358583400001</v>
      </c>
      <c r="F16" s="384">
        <v>2481.5048538371898</v>
      </c>
      <c r="G16" s="385">
        <v>2274.7127826840901</v>
      </c>
      <c r="H16" s="387">
        <v>288.17813000000001</v>
      </c>
      <c r="I16" s="384">
        <v>2036.7551100000001</v>
      </c>
      <c r="J16" s="385">
        <v>-237.95767268409</v>
      </c>
      <c r="K16" s="392">
        <v>0.82077417936499997</v>
      </c>
    </row>
    <row r="17" spans="1:11" ht="14.4" customHeight="1" thickBot="1" x14ac:dyDescent="0.35">
      <c r="A17" s="401" t="s">
        <v>233</v>
      </c>
      <c r="B17" s="379">
        <v>30</v>
      </c>
      <c r="C17" s="379">
        <v>30.018450000000001</v>
      </c>
      <c r="D17" s="380">
        <v>1.8449999998999999E-2</v>
      </c>
      <c r="E17" s="381">
        <v>1.000615</v>
      </c>
      <c r="F17" s="379">
        <v>35</v>
      </c>
      <c r="G17" s="380">
        <v>32.083333333333002</v>
      </c>
      <c r="H17" s="382">
        <v>15.466150000000001</v>
      </c>
      <c r="I17" s="379">
        <v>32.603529999999999</v>
      </c>
      <c r="J17" s="380">
        <v>0.52019666666599995</v>
      </c>
      <c r="K17" s="383">
        <v>0.93152942857099996</v>
      </c>
    </row>
    <row r="18" spans="1:11" ht="14.4" customHeight="1" thickBot="1" x14ac:dyDescent="0.35">
      <c r="A18" s="401" t="s">
        <v>234</v>
      </c>
      <c r="B18" s="379">
        <v>10</v>
      </c>
      <c r="C18" s="379">
        <v>11.89836</v>
      </c>
      <c r="D18" s="380">
        <v>1.898359999999</v>
      </c>
      <c r="E18" s="381">
        <v>1.1898359999999999</v>
      </c>
      <c r="F18" s="379">
        <v>10</v>
      </c>
      <c r="G18" s="380">
        <v>9.1666666666659999</v>
      </c>
      <c r="H18" s="382">
        <v>0</v>
      </c>
      <c r="I18" s="379">
        <v>10.477959999999999</v>
      </c>
      <c r="J18" s="380">
        <v>1.3112933333329999</v>
      </c>
      <c r="K18" s="383">
        <v>1.0477959999999999</v>
      </c>
    </row>
    <row r="19" spans="1:11" ht="14.4" customHeight="1" thickBot="1" x14ac:dyDescent="0.35">
      <c r="A19" s="401" t="s">
        <v>235</v>
      </c>
      <c r="B19" s="379">
        <v>20</v>
      </c>
      <c r="C19" s="379">
        <v>26.418019999999999</v>
      </c>
      <c r="D19" s="380">
        <v>6.4180200000000003</v>
      </c>
      <c r="E19" s="381">
        <v>1.3209010000000001</v>
      </c>
      <c r="F19" s="379">
        <v>25</v>
      </c>
      <c r="G19" s="380">
        <v>22.916666666666</v>
      </c>
      <c r="H19" s="382">
        <v>3.51614</v>
      </c>
      <c r="I19" s="379">
        <v>20.855399999999999</v>
      </c>
      <c r="J19" s="380">
        <v>-2.061266666666</v>
      </c>
      <c r="K19" s="383">
        <v>0.83421599999999996</v>
      </c>
    </row>
    <row r="20" spans="1:11" ht="14.4" customHeight="1" thickBot="1" x14ac:dyDescent="0.35">
      <c r="A20" s="401" t="s">
        <v>236</v>
      </c>
      <c r="B20" s="379">
        <v>1508.5</v>
      </c>
      <c r="C20" s="379">
        <v>845.43598999999995</v>
      </c>
      <c r="D20" s="380">
        <v>-663.06401000000005</v>
      </c>
      <c r="E20" s="381">
        <v>0.56044812064899996</v>
      </c>
      <c r="F20" s="379">
        <v>1284.3103197901</v>
      </c>
      <c r="G20" s="380">
        <v>1177.2844598075901</v>
      </c>
      <c r="H20" s="382">
        <v>107.29563</v>
      </c>
      <c r="I20" s="379">
        <v>1082.6113800000001</v>
      </c>
      <c r="J20" s="380">
        <v>-94.67307980759</v>
      </c>
      <c r="K20" s="383">
        <v>0.84295155408900002</v>
      </c>
    </row>
    <row r="21" spans="1:11" ht="14.4" customHeight="1" thickBot="1" x14ac:dyDescent="0.35">
      <c r="A21" s="401" t="s">
        <v>237</v>
      </c>
      <c r="B21" s="379">
        <v>1280</v>
      </c>
      <c r="C21" s="379">
        <v>475.48446000000001</v>
      </c>
      <c r="D21" s="380">
        <v>-804.51553999999999</v>
      </c>
      <c r="E21" s="381">
        <v>0.37147223437499999</v>
      </c>
      <c r="F21" s="379">
        <v>795</v>
      </c>
      <c r="G21" s="380">
        <v>728.75</v>
      </c>
      <c r="H21" s="382">
        <v>124.13236000000001</v>
      </c>
      <c r="I21" s="379">
        <v>572.98628000000099</v>
      </c>
      <c r="J21" s="380">
        <v>-155.76371999999901</v>
      </c>
      <c r="K21" s="383">
        <v>0.720737459119</v>
      </c>
    </row>
    <row r="22" spans="1:11" ht="14.4" customHeight="1" thickBot="1" x14ac:dyDescent="0.35">
      <c r="A22" s="401" t="s">
        <v>238</v>
      </c>
      <c r="B22" s="379">
        <v>50</v>
      </c>
      <c r="C22" s="379">
        <v>68.464500000000001</v>
      </c>
      <c r="D22" s="380">
        <v>18.464500000000001</v>
      </c>
      <c r="E22" s="381">
        <v>1.3692899999999999</v>
      </c>
      <c r="F22" s="379">
        <v>67.820824978516001</v>
      </c>
      <c r="G22" s="380">
        <v>62.169089563638998</v>
      </c>
      <c r="H22" s="382">
        <v>3.5862500000000002</v>
      </c>
      <c r="I22" s="379">
        <v>57.061900000000001</v>
      </c>
      <c r="J22" s="380">
        <v>-5.1071895636390003</v>
      </c>
      <c r="K22" s="383">
        <v>0.84136251686800001</v>
      </c>
    </row>
    <row r="23" spans="1:11" ht="14.4" customHeight="1" thickBot="1" x14ac:dyDescent="0.35">
      <c r="A23" s="401" t="s">
        <v>239</v>
      </c>
      <c r="B23" s="379">
        <v>250</v>
      </c>
      <c r="C23" s="379">
        <v>250.22682</v>
      </c>
      <c r="D23" s="380">
        <v>0.22681999999899999</v>
      </c>
      <c r="E23" s="381">
        <v>1.0009072800000001</v>
      </c>
      <c r="F23" s="379">
        <v>264.37370906857598</v>
      </c>
      <c r="G23" s="380">
        <v>242.342566646195</v>
      </c>
      <c r="H23" s="382">
        <v>34.181600000000003</v>
      </c>
      <c r="I23" s="379">
        <v>260.15866</v>
      </c>
      <c r="J23" s="380">
        <v>17.816093353805002</v>
      </c>
      <c r="K23" s="383">
        <v>0.98405647413399999</v>
      </c>
    </row>
    <row r="24" spans="1:11" ht="14.4" customHeight="1" thickBot="1" x14ac:dyDescent="0.35">
      <c r="A24" s="400" t="s">
        <v>240</v>
      </c>
      <c r="B24" s="384">
        <v>837.00130063402798</v>
      </c>
      <c r="C24" s="384">
        <v>739.85985000000005</v>
      </c>
      <c r="D24" s="385">
        <v>-97.141450634028004</v>
      </c>
      <c r="E24" s="391">
        <v>0.88394109954099997</v>
      </c>
      <c r="F24" s="384">
        <v>769.00126835695301</v>
      </c>
      <c r="G24" s="385">
        <v>704.91782932720696</v>
      </c>
      <c r="H24" s="387">
        <v>53.827039999999997</v>
      </c>
      <c r="I24" s="384">
        <v>610.43671000000097</v>
      </c>
      <c r="J24" s="385">
        <v>-94.481119327206002</v>
      </c>
      <c r="K24" s="392">
        <v>0.79380455548999995</v>
      </c>
    </row>
    <row r="25" spans="1:11" ht="14.4" customHeight="1" thickBot="1" x14ac:dyDescent="0.35">
      <c r="A25" s="401" t="s">
        <v>241</v>
      </c>
      <c r="B25" s="379">
        <v>0</v>
      </c>
      <c r="C25" s="379">
        <v>10.2905</v>
      </c>
      <c r="D25" s="380">
        <v>10.2905</v>
      </c>
      <c r="E25" s="389" t="s">
        <v>219</v>
      </c>
      <c r="F25" s="379">
        <v>0</v>
      </c>
      <c r="G25" s="380">
        <v>0</v>
      </c>
      <c r="H25" s="382">
        <v>2.90279</v>
      </c>
      <c r="I25" s="379">
        <v>19.316859999999998</v>
      </c>
      <c r="J25" s="380">
        <v>19.316859999999998</v>
      </c>
      <c r="K25" s="390" t="s">
        <v>219</v>
      </c>
    </row>
    <row r="26" spans="1:11" ht="14.4" customHeight="1" thickBot="1" x14ac:dyDescent="0.35">
      <c r="A26" s="401" t="s">
        <v>242</v>
      </c>
      <c r="B26" s="379">
        <v>28</v>
      </c>
      <c r="C26" s="379">
        <v>22.318549999999998</v>
      </c>
      <c r="D26" s="380">
        <v>-5.6814499999999999</v>
      </c>
      <c r="E26" s="381">
        <v>0.79709107142799995</v>
      </c>
      <c r="F26" s="379">
        <v>25</v>
      </c>
      <c r="G26" s="380">
        <v>22.916666666666</v>
      </c>
      <c r="H26" s="382">
        <v>2.1394099999999998</v>
      </c>
      <c r="I26" s="379">
        <v>31.366589999999999</v>
      </c>
      <c r="J26" s="380">
        <v>8.4499233333330004</v>
      </c>
      <c r="K26" s="383">
        <v>1.2546636</v>
      </c>
    </row>
    <row r="27" spans="1:11" ht="14.4" customHeight="1" thickBot="1" x14ac:dyDescent="0.35">
      <c r="A27" s="401" t="s">
        <v>243</v>
      </c>
      <c r="B27" s="379">
        <v>82.713758144682998</v>
      </c>
      <c r="C27" s="379">
        <v>98.327430000000007</v>
      </c>
      <c r="D27" s="380">
        <v>15.613671855317</v>
      </c>
      <c r="E27" s="381">
        <v>1.188767530402</v>
      </c>
      <c r="F27" s="379">
        <v>102.406913832044</v>
      </c>
      <c r="G27" s="380">
        <v>93.873004346040005</v>
      </c>
      <c r="H27" s="382">
        <v>7.9232100000000001</v>
      </c>
      <c r="I27" s="379">
        <v>94.683719999999994</v>
      </c>
      <c r="J27" s="380">
        <v>0.81071565395900003</v>
      </c>
      <c r="K27" s="383">
        <v>0.92458327721199995</v>
      </c>
    </row>
    <row r="28" spans="1:11" ht="14.4" customHeight="1" thickBot="1" x14ac:dyDescent="0.35">
      <c r="A28" s="401" t="s">
        <v>244</v>
      </c>
      <c r="B28" s="379">
        <v>180</v>
      </c>
      <c r="C28" s="379">
        <v>151.98411999999999</v>
      </c>
      <c r="D28" s="380">
        <v>-28.015879999999999</v>
      </c>
      <c r="E28" s="381">
        <v>0.84435622222200002</v>
      </c>
      <c r="F28" s="379">
        <v>175.386211083495</v>
      </c>
      <c r="G28" s="380">
        <v>160.770693493203</v>
      </c>
      <c r="H28" s="382">
        <v>6.7855299999999996</v>
      </c>
      <c r="I28" s="379">
        <v>118.32443000000001</v>
      </c>
      <c r="J28" s="380">
        <v>-42.446263493202999</v>
      </c>
      <c r="K28" s="383">
        <v>0.67465069955599999</v>
      </c>
    </row>
    <row r="29" spans="1:11" ht="14.4" customHeight="1" thickBot="1" x14ac:dyDescent="0.35">
      <c r="A29" s="401" t="s">
        <v>245</v>
      </c>
      <c r="B29" s="379">
        <v>11.287542489345</v>
      </c>
      <c r="C29" s="379">
        <v>24.67577</v>
      </c>
      <c r="D29" s="380">
        <v>13.388227510654</v>
      </c>
      <c r="E29" s="381">
        <v>2.186106499558</v>
      </c>
      <c r="F29" s="379">
        <v>23.387151671453001</v>
      </c>
      <c r="G29" s="380">
        <v>21.438222365499001</v>
      </c>
      <c r="H29" s="382">
        <v>0.11513</v>
      </c>
      <c r="I29" s="379">
        <v>17.034829999999999</v>
      </c>
      <c r="J29" s="380">
        <v>-4.4033923654990001</v>
      </c>
      <c r="K29" s="383">
        <v>0.72838412472400005</v>
      </c>
    </row>
    <row r="30" spans="1:11" ht="14.4" customHeight="1" thickBot="1" x14ac:dyDescent="0.35">
      <c r="A30" s="401" t="s">
        <v>246</v>
      </c>
      <c r="B30" s="379">
        <v>0</v>
      </c>
      <c r="C30" s="379">
        <v>0.14283000000000001</v>
      </c>
      <c r="D30" s="380">
        <v>0.14283000000000001</v>
      </c>
      <c r="E30" s="389" t="s">
        <v>219</v>
      </c>
      <c r="F30" s="379">
        <v>0.12116923559499999</v>
      </c>
      <c r="G30" s="380">
        <v>0.111071799296</v>
      </c>
      <c r="H30" s="382">
        <v>0</v>
      </c>
      <c r="I30" s="379">
        <v>0</v>
      </c>
      <c r="J30" s="380">
        <v>-0.111071799296</v>
      </c>
      <c r="K30" s="383">
        <v>0</v>
      </c>
    </row>
    <row r="31" spans="1:11" ht="14.4" customHeight="1" thickBot="1" x14ac:dyDescent="0.35">
      <c r="A31" s="401" t="s">
        <v>247</v>
      </c>
      <c r="B31" s="379">
        <v>57</v>
      </c>
      <c r="C31" s="379">
        <v>32.863599999999998</v>
      </c>
      <c r="D31" s="380">
        <v>-24.136399999999998</v>
      </c>
      <c r="E31" s="381">
        <v>0.57655438596399999</v>
      </c>
      <c r="F31" s="379">
        <v>49.620493626040002</v>
      </c>
      <c r="G31" s="380">
        <v>45.485452490537</v>
      </c>
      <c r="H31" s="382">
        <v>0</v>
      </c>
      <c r="I31" s="379">
        <v>4.0655999999999999</v>
      </c>
      <c r="J31" s="380">
        <v>-41.419852490536996</v>
      </c>
      <c r="K31" s="383">
        <v>8.1933888659000004E-2</v>
      </c>
    </row>
    <row r="32" spans="1:11" ht="14.4" customHeight="1" thickBot="1" x14ac:dyDescent="0.35">
      <c r="A32" s="401" t="s">
        <v>248</v>
      </c>
      <c r="B32" s="379">
        <v>21</v>
      </c>
      <c r="C32" s="379">
        <v>23.148510000000002</v>
      </c>
      <c r="D32" s="380">
        <v>2.1485099999999999</v>
      </c>
      <c r="E32" s="381">
        <v>1.1023099999999999</v>
      </c>
      <c r="F32" s="379">
        <v>25</v>
      </c>
      <c r="G32" s="380">
        <v>22.916666666666</v>
      </c>
      <c r="H32" s="382">
        <v>4.3028700000000004</v>
      </c>
      <c r="I32" s="379">
        <v>23.88242</v>
      </c>
      <c r="J32" s="380">
        <v>0.96575333333299995</v>
      </c>
      <c r="K32" s="383">
        <v>0.95529679999999995</v>
      </c>
    </row>
    <row r="33" spans="1:11" ht="14.4" customHeight="1" thickBot="1" x14ac:dyDescent="0.35">
      <c r="A33" s="401" t="s">
        <v>249</v>
      </c>
      <c r="B33" s="379">
        <v>77</v>
      </c>
      <c r="C33" s="379">
        <v>43.391979999999997</v>
      </c>
      <c r="D33" s="380">
        <v>-33.608020000000003</v>
      </c>
      <c r="E33" s="381">
        <v>0.56353220779199997</v>
      </c>
      <c r="F33" s="379">
        <v>28.079328908324001</v>
      </c>
      <c r="G33" s="380">
        <v>25.739384832631</v>
      </c>
      <c r="H33" s="382">
        <v>0.19117999999999999</v>
      </c>
      <c r="I33" s="379">
        <v>44.810200000000002</v>
      </c>
      <c r="J33" s="380">
        <v>19.070815167368998</v>
      </c>
      <c r="K33" s="383">
        <v>1.595842982797</v>
      </c>
    </row>
    <row r="34" spans="1:11" ht="14.4" customHeight="1" thickBot="1" x14ac:dyDescent="0.35">
      <c r="A34" s="401" t="s">
        <v>250</v>
      </c>
      <c r="B34" s="379">
        <v>0</v>
      </c>
      <c r="C34" s="379">
        <v>0.878</v>
      </c>
      <c r="D34" s="380">
        <v>0.878</v>
      </c>
      <c r="E34" s="389" t="s">
        <v>220</v>
      </c>
      <c r="F34" s="379">
        <v>0</v>
      </c>
      <c r="G34" s="380">
        <v>0</v>
      </c>
      <c r="H34" s="382">
        <v>0</v>
      </c>
      <c r="I34" s="379">
        <v>0.629</v>
      </c>
      <c r="J34" s="380">
        <v>0.629</v>
      </c>
      <c r="K34" s="390" t="s">
        <v>219</v>
      </c>
    </row>
    <row r="35" spans="1:11" ht="14.4" customHeight="1" thickBot="1" x14ac:dyDescent="0.35">
      <c r="A35" s="401" t="s">
        <v>251</v>
      </c>
      <c r="B35" s="379">
        <v>0</v>
      </c>
      <c r="C35" s="379">
        <v>0</v>
      </c>
      <c r="D35" s="380">
        <v>0</v>
      </c>
      <c r="E35" s="381">
        <v>1</v>
      </c>
      <c r="F35" s="379">
        <v>0</v>
      </c>
      <c r="G35" s="380">
        <v>0</v>
      </c>
      <c r="H35" s="382">
        <v>0</v>
      </c>
      <c r="I35" s="379">
        <v>1.9238999999999999</v>
      </c>
      <c r="J35" s="380">
        <v>1.9238999999999999</v>
      </c>
      <c r="K35" s="390" t="s">
        <v>220</v>
      </c>
    </row>
    <row r="36" spans="1:11" ht="14.4" customHeight="1" thickBot="1" x14ac:dyDescent="0.35">
      <c r="A36" s="401" t="s">
        <v>252</v>
      </c>
      <c r="B36" s="379">
        <v>380</v>
      </c>
      <c r="C36" s="379">
        <v>331.83855999999997</v>
      </c>
      <c r="D36" s="380">
        <v>-48.161439999999999</v>
      </c>
      <c r="E36" s="381">
        <v>0.87325936842100005</v>
      </c>
      <c r="F36" s="379">
        <v>340</v>
      </c>
      <c r="G36" s="380">
        <v>311.66666666666703</v>
      </c>
      <c r="H36" s="382">
        <v>29.466919999999998</v>
      </c>
      <c r="I36" s="379">
        <v>254.39915999999999</v>
      </c>
      <c r="J36" s="380">
        <v>-57.267506666666002</v>
      </c>
      <c r="K36" s="383">
        <v>0.748232823529</v>
      </c>
    </row>
    <row r="37" spans="1:11" ht="14.4" customHeight="1" thickBot="1" x14ac:dyDescent="0.35">
      <c r="A37" s="400" t="s">
        <v>253</v>
      </c>
      <c r="B37" s="384">
        <v>80.700262983515998</v>
      </c>
      <c r="C37" s="384">
        <v>70.569640000000007</v>
      </c>
      <c r="D37" s="385">
        <v>-10.130622983516</v>
      </c>
      <c r="E37" s="391">
        <v>0.87446604745699996</v>
      </c>
      <c r="F37" s="384">
        <v>40.923268777394</v>
      </c>
      <c r="G37" s="385">
        <v>37.512996379276998</v>
      </c>
      <c r="H37" s="387">
        <v>0.99219999999999997</v>
      </c>
      <c r="I37" s="384">
        <v>110.7608</v>
      </c>
      <c r="J37" s="385">
        <v>73.247803620721996</v>
      </c>
      <c r="K37" s="392">
        <v>2.706548213499</v>
      </c>
    </row>
    <row r="38" spans="1:11" ht="14.4" customHeight="1" thickBot="1" x14ac:dyDescent="0.35">
      <c r="A38" s="401" t="s">
        <v>254</v>
      </c>
      <c r="B38" s="379">
        <v>0</v>
      </c>
      <c r="C38" s="379">
        <v>4.2300000000000004</v>
      </c>
      <c r="D38" s="380">
        <v>4.2300000000000004</v>
      </c>
      <c r="E38" s="389" t="s">
        <v>219</v>
      </c>
      <c r="F38" s="379">
        <v>0</v>
      </c>
      <c r="G38" s="380">
        <v>0</v>
      </c>
      <c r="H38" s="382">
        <v>0.99219999999999997</v>
      </c>
      <c r="I38" s="379">
        <v>1.6992</v>
      </c>
      <c r="J38" s="380">
        <v>1.6992</v>
      </c>
      <c r="K38" s="390" t="s">
        <v>219</v>
      </c>
    </row>
    <row r="39" spans="1:11" ht="14.4" customHeight="1" thickBot="1" x14ac:dyDescent="0.35">
      <c r="A39" s="401" t="s">
        <v>255</v>
      </c>
      <c r="B39" s="379">
        <v>0</v>
      </c>
      <c r="C39" s="379">
        <v>0.36779999999899998</v>
      </c>
      <c r="D39" s="380">
        <v>0.36779999999899998</v>
      </c>
      <c r="E39" s="389" t="s">
        <v>220</v>
      </c>
      <c r="F39" s="379">
        <v>0</v>
      </c>
      <c r="G39" s="380">
        <v>0</v>
      </c>
      <c r="H39" s="382">
        <v>0</v>
      </c>
      <c r="I39" s="379">
        <v>0</v>
      </c>
      <c r="J39" s="380">
        <v>0</v>
      </c>
      <c r="K39" s="383">
        <v>11</v>
      </c>
    </row>
    <row r="40" spans="1:11" ht="14.4" customHeight="1" thickBot="1" x14ac:dyDescent="0.35">
      <c r="A40" s="401" t="s">
        <v>256</v>
      </c>
      <c r="B40" s="379">
        <v>68.700885405752999</v>
      </c>
      <c r="C40" s="379">
        <v>32.710079999999998</v>
      </c>
      <c r="D40" s="380">
        <v>-35.990805405753001</v>
      </c>
      <c r="E40" s="381">
        <v>0.47612312136599999</v>
      </c>
      <c r="F40" s="379">
        <v>30.732985526164999</v>
      </c>
      <c r="G40" s="380">
        <v>28.171903398984998</v>
      </c>
      <c r="H40" s="382">
        <v>0</v>
      </c>
      <c r="I40" s="379">
        <v>40.997540000000001</v>
      </c>
      <c r="J40" s="380">
        <v>12.825636601014001</v>
      </c>
      <c r="K40" s="383">
        <v>1.333991452444</v>
      </c>
    </row>
    <row r="41" spans="1:11" ht="14.4" customHeight="1" thickBot="1" x14ac:dyDescent="0.35">
      <c r="A41" s="401" t="s">
        <v>257</v>
      </c>
      <c r="B41" s="379">
        <v>11.358312643411001</v>
      </c>
      <c r="C41" s="379">
        <v>29.161370000000002</v>
      </c>
      <c r="D41" s="380">
        <v>17.803057356587999</v>
      </c>
      <c r="E41" s="381">
        <v>2.5674033560709999</v>
      </c>
      <c r="F41" s="379">
        <v>7.3898929597349996</v>
      </c>
      <c r="G41" s="380">
        <v>6.774068546424</v>
      </c>
      <c r="H41" s="382">
        <v>0</v>
      </c>
      <c r="I41" s="379">
        <v>61.362729999999999</v>
      </c>
      <c r="J41" s="380">
        <v>54.588661453575</v>
      </c>
      <c r="K41" s="383">
        <v>8.3036020053790001</v>
      </c>
    </row>
    <row r="42" spans="1:11" ht="14.4" customHeight="1" thickBot="1" x14ac:dyDescent="0.35">
      <c r="A42" s="401" t="s">
        <v>258</v>
      </c>
      <c r="B42" s="379">
        <v>0</v>
      </c>
      <c r="C42" s="379">
        <v>1.0839099999999999</v>
      </c>
      <c r="D42" s="380">
        <v>1.0839099999999999</v>
      </c>
      <c r="E42" s="389" t="s">
        <v>219</v>
      </c>
      <c r="F42" s="379">
        <v>0</v>
      </c>
      <c r="G42" s="380">
        <v>0</v>
      </c>
      <c r="H42" s="382">
        <v>0</v>
      </c>
      <c r="I42" s="379">
        <v>5.1710599999999998</v>
      </c>
      <c r="J42" s="380">
        <v>5.1710599999999998</v>
      </c>
      <c r="K42" s="390" t="s">
        <v>219</v>
      </c>
    </row>
    <row r="43" spans="1:11" ht="14.4" customHeight="1" thickBot="1" x14ac:dyDescent="0.35">
      <c r="A43" s="401" t="s">
        <v>259</v>
      </c>
      <c r="B43" s="379">
        <v>0.64106493435099998</v>
      </c>
      <c r="C43" s="379">
        <v>3.0164800000000001</v>
      </c>
      <c r="D43" s="380">
        <v>2.3754150656480002</v>
      </c>
      <c r="E43" s="381">
        <v>4.7054203690819998</v>
      </c>
      <c r="F43" s="379">
        <v>2.800390291492</v>
      </c>
      <c r="G43" s="380">
        <v>2.5670244338680002</v>
      </c>
      <c r="H43" s="382">
        <v>0</v>
      </c>
      <c r="I43" s="379">
        <v>1.53027</v>
      </c>
      <c r="J43" s="380">
        <v>-1.0367544338679999</v>
      </c>
      <c r="K43" s="383">
        <v>0.54644883059600002</v>
      </c>
    </row>
    <row r="44" spans="1:11" ht="14.4" customHeight="1" thickBot="1" x14ac:dyDescent="0.35">
      <c r="A44" s="400" t="s">
        <v>260</v>
      </c>
      <c r="B44" s="384">
        <v>167.7</v>
      </c>
      <c r="C44" s="384">
        <v>307.92439000000002</v>
      </c>
      <c r="D44" s="385">
        <v>140.22439</v>
      </c>
      <c r="E44" s="391">
        <v>1.836162134764</v>
      </c>
      <c r="F44" s="384">
        <v>370.98825806779399</v>
      </c>
      <c r="G44" s="385">
        <v>340.07256989547801</v>
      </c>
      <c r="H44" s="387">
        <v>10.71564</v>
      </c>
      <c r="I44" s="384">
        <v>363.35129000000097</v>
      </c>
      <c r="J44" s="385">
        <v>23.278720104523</v>
      </c>
      <c r="K44" s="392">
        <v>0.97941452889199998</v>
      </c>
    </row>
    <row r="45" spans="1:11" ht="14.4" customHeight="1" thickBot="1" x14ac:dyDescent="0.35">
      <c r="A45" s="401" t="s">
        <v>261</v>
      </c>
      <c r="B45" s="379">
        <v>3</v>
      </c>
      <c r="C45" s="379">
        <v>1.6673500000000001</v>
      </c>
      <c r="D45" s="380">
        <v>-1.3326499999999999</v>
      </c>
      <c r="E45" s="381">
        <v>0.55578333333300001</v>
      </c>
      <c r="F45" s="379">
        <v>0</v>
      </c>
      <c r="G45" s="380">
        <v>0</v>
      </c>
      <c r="H45" s="382">
        <v>0</v>
      </c>
      <c r="I45" s="379">
        <v>0.58926999999999996</v>
      </c>
      <c r="J45" s="380">
        <v>0.58926999999999996</v>
      </c>
      <c r="K45" s="390" t="s">
        <v>219</v>
      </c>
    </row>
    <row r="46" spans="1:11" ht="14.4" customHeight="1" thickBot="1" x14ac:dyDescent="0.35">
      <c r="A46" s="401" t="s">
        <v>262</v>
      </c>
      <c r="B46" s="379">
        <v>79</v>
      </c>
      <c r="C46" s="379">
        <v>237.7525</v>
      </c>
      <c r="D46" s="380">
        <v>158.7525</v>
      </c>
      <c r="E46" s="381">
        <v>3.009525316455</v>
      </c>
      <c r="F46" s="379">
        <v>265.93324208753398</v>
      </c>
      <c r="G46" s="380">
        <v>243.77213858024001</v>
      </c>
      <c r="H46" s="382">
        <v>1.82948</v>
      </c>
      <c r="I46" s="379">
        <v>269.975830000001</v>
      </c>
      <c r="J46" s="380">
        <v>26.203691419761</v>
      </c>
      <c r="K46" s="383">
        <v>1.015201514036</v>
      </c>
    </row>
    <row r="47" spans="1:11" ht="14.4" customHeight="1" thickBot="1" x14ac:dyDescent="0.35">
      <c r="A47" s="401" t="s">
        <v>263</v>
      </c>
      <c r="B47" s="379">
        <v>-0.3</v>
      </c>
      <c r="C47" s="379">
        <v>0</v>
      </c>
      <c r="D47" s="380">
        <v>0.3</v>
      </c>
      <c r="E47" s="381">
        <v>0</v>
      </c>
      <c r="F47" s="379">
        <v>0</v>
      </c>
      <c r="G47" s="380">
        <v>0</v>
      </c>
      <c r="H47" s="382">
        <v>0</v>
      </c>
      <c r="I47" s="379">
        <v>0</v>
      </c>
      <c r="J47" s="380">
        <v>0</v>
      </c>
      <c r="K47" s="383">
        <v>11</v>
      </c>
    </row>
    <row r="48" spans="1:11" ht="14.4" customHeight="1" thickBot="1" x14ac:dyDescent="0.35">
      <c r="A48" s="401" t="s">
        <v>264</v>
      </c>
      <c r="B48" s="379">
        <v>50</v>
      </c>
      <c r="C48" s="379">
        <v>42.664389999999997</v>
      </c>
      <c r="D48" s="380">
        <v>-7.33561</v>
      </c>
      <c r="E48" s="381">
        <v>0.85328780000000004</v>
      </c>
      <c r="F48" s="379">
        <v>75.055015980259</v>
      </c>
      <c r="G48" s="380">
        <v>68.800431315237006</v>
      </c>
      <c r="H48" s="382">
        <v>6.53735</v>
      </c>
      <c r="I48" s="379">
        <v>59.715490000000003</v>
      </c>
      <c r="J48" s="380">
        <v>-9.0849413152369998</v>
      </c>
      <c r="K48" s="383">
        <v>0.79562290701100002</v>
      </c>
    </row>
    <row r="49" spans="1:11" ht="14.4" customHeight="1" thickBot="1" x14ac:dyDescent="0.35">
      <c r="A49" s="401" t="s">
        <v>265</v>
      </c>
      <c r="B49" s="379">
        <v>16</v>
      </c>
      <c r="C49" s="379">
        <v>11.581659999999999</v>
      </c>
      <c r="D49" s="380">
        <v>-4.4183399999999997</v>
      </c>
      <c r="E49" s="381">
        <v>0.72385374999999996</v>
      </c>
      <c r="F49" s="379">
        <v>10</v>
      </c>
      <c r="G49" s="380">
        <v>9.1666666666659999</v>
      </c>
      <c r="H49" s="382">
        <v>1.5441800000000001</v>
      </c>
      <c r="I49" s="379">
        <v>15.82835</v>
      </c>
      <c r="J49" s="380">
        <v>6.6616833333330003</v>
      </c>
      <c r="K49" s="383">
        <v>1.582835</v>
      </c>
    </row>
    <row r="50" spans="1:11" ht="14.4" customHeight="1" thickBot="1" x14ac:dyDescent="0.35">
      <c r="A50" s="401" t="s">
        <v>266</v>
      </c>
      <c r="B50" s="379">
        <v>20</v>
      </c>
      <c r="C50" s="379">
        <v>14.25849</v>
      </c>
      <c r="D50" s="380">
        <v>-5.7415099999999999</v>
      </c>
      <c r="E50" s="381">
        <v>0.71292449999999996</v>
      </c>
      <c r="F50" s="379">
        <v>20</v>
      </c>
      <c r="G50" s="380">
        <v>18.333333333333002</v>
      </c>
      <c r="H50" s="382">
        <v>0.80462999999999996</v>
      </c>
      <c r="I50" s="379">
        <v>17.242349999999998</v>
      </c>
      <c r="J50" s="380">
        <v>-1.0909833333329999</v>
      </c>
      <c r="K50" s="383">
        <v>0.86211749999999998</v>
      </c>
    </row>
    <row r="51" spans="1:11" ht="14.4" customHeight="1" thickBot="1" x14ac:dyDescent="0.35">
      <c r="A51" s="400" t="s">
        <v>267</v>
      </c>
      <c r="B51" s="384">
        <v>0</v>
      </c>
      <c r="C51" s="384">
        <v>5.2489999999999997</v>
      </c>
      <c r="D51" s="385">
        <v>5.2489999999999997</v>
      </c>
      <c r="E51" s="386" t="s">
        <v>219</v>
      </c>
      <c r="F51" s="384">
        <v>0</v>
      </c>
      <c r="G51" s="385">
        <v>0</v>
      </c>
      <c r="H51" s="387">
        <v>1.7989999999999999</v>
      </c>
      <c r="I51" s="384">
        <v>1.7989999999999999</v>
      </c>
      <c r="J51" s="385">
        <v>1.7989999999999999</v>
      </c>
      <c r="K51" s="388" t="s">
        <v>219</v>
      </c>
    </row>
    <row r="52" spans="1:11" ht="14.4" customHeight="1" thickBot="1" x14ac:dyDescent="0.35">
      <c r="A52" s="401" t="s">
        <v>268</v>
      </c>
      <c r="B52" s="379">
        <v>0</v>
      </c>
      <c r="C52" s="379">
        <v>5.2489999999999997</v>
      </c>
      <c r="D52" s="380">
        <v>5.2489999999999997</v>
      </c>
      <c r="E52" s="389" t="s">
        <v>219</v>
      </c>
      <c r="F52" s="379">
        <v>0</v>
      </c>
      <c r="G52" s="380">
        <v>0</v>
      </c>
      <c r="H52" s="382">
        <v>1.7989999999999999</v>
      </c>
      <c r="I52" s="379">
        <v>1.7989999999999999</v>
      </c>
      <c r="J52" s="380">
        <v>1.7989999999999999</v>
      </c>
      <c r="K52" s="390" t="s">
        <v>219</v>
      </c>
    </row>
    <row r="53" spans="1:11" ht="14.4" customHeight="1" thickBot="1" x14ac:dyDescent="0.35">
      <c r="A53" s="400" t="s">
        <v>269</v>
      </c>
      <c r="B53" s="384">
        <v>0</v>
      </c>
      <c r="C53" s="384">
        <v>0</v>
      </c>
      <c r="D53" s="385">
        <v>0</v>
      </c>
      <c r="E53" s="391">
        <v>1</v>
      </c>
      <c r="F53" s="384">
        <v>0</v>
      </c>
      <c r="G53" s="385">
        <v>0</v>
      </c>
      <c r="H53" s="387">
        <v>85.631569999999996</v>
      </c>
      <c r="I53" s="384">
        <v>85.631569999999996</v>
      </c>
      <c r="J53" s="385">
        <v>85.631569999999996</v>
      </c>
      <c r="K53" s="388" t="s">
        <v>220</v>
      </c>
    </row>
    <row r="54" spans="1:11" ht="14.4" customHeight="1" thickBot="1" x14ac:dyDescent="0.35">
      <c r="A54" s="401" t="s">
        <v>270</v>
      </c>
      <c r="B54" s="379">
        <v>0</v>
      </c>
      <c r="C54" s="379">
        <v>0</v>
      </c>
      <c r="D54" s="380">
        <v>0</v>
      </c>
      <c r="E54" s="381">
        <v>1</v>
      </c>
      <c r="F54" s="379">
        <v>0</v>
      </c>
      <c r="G54" s="380">
        <v>0</v>
      </c>
      <c r="H54" s="382">
        <v>85.631569999999996</v>
      </c>
      <c r="I54" s="379">
        <v>85.631569999999996</v>
      </c>
      <c r="J54" s="380">
        <v>85.631569999999996</v>
      </c>
      <c r="K54" s="390" t="s">
        <v>220</v>
      </c>
    </row>
    <row r="55" spans="1:11" ht="14.4" customHeight="1" thickBot="1" x14ac:dyDescent="0.35">
      <c r="A55" s="400" t="s">
        <v>271</v>
      </c>
      <c r="B55" s="384">
        <v>0</v>
      </c>
      <c r="C55" s="384">
        <v>1.90212</v>
      </c>
      <c r="D55" s="385">
        <v>1.90212</v>
      </c>
      <c r="E55" s="386" t="s">
        <v>219</v>
      </c>
      <c r="F55" s="384">
        <v>0</v>
      </c>
      <c r="G55" s="385">
        <v>0</v>
      </c>
      <c r="H55" s="387">
        <v>0</v>
      </c>
      <c r="I55" s="384">
        <v>1.44757</v>
      </c>
      <c r="J55" s="385">
        <v>1.44757</v>
      </c>
      <c r="K55" s="388" t="s">
        <v>219</v>
      </c>
    </row>
    <row r="56" spans="1:11" ht="14.4" customHeight="1" thickBot="1" x14ac:dyDescent="0.35">
      <c r="A56" s="401" t="s">
        <v>272</v>
      </c>
      <c r="B56" s="379">
        <v>0</v>
      </c>
      <c r="C56" s="379">
        <v>0.95316999999899998</v>
      </c>
      <c r="D56" s="380">
        <v>0.95316999999899998</v>
      </c>
      <c r="E56" s="389" t="s">
        <v>219</v>
      </c>
      <c r="F56" s="379">
        <v>0</v>
      </c>
      <c r="G56" s="380">
        <v>0</v>
      </c>
      <c r="H56" s="382">
        <v>0</v>
      </c>
      <c r="I56" s="379">
        <v>1.03295</v>
      </c>
      <c r="J56" s="380">
        <v>1.03295</v>
      </c>
      <c r="K56" s="390" t="s">
        <v>219</v>
      </c>
    </row>
    <row r="57" spans="1:11" ht="14.4" customHeight="1" thickBot="1" x14ac:dyDescent="0.35">
      <c r="A57" s="401" t="s">
        <v>273</v>
      </c>
      <c r="B57" s="379">
        <v>0</v>
      </c>
      <c r="C57" s="379">
        <v>0</v>
      </c>
      <c r="D57" s="380">
        <v>0</v>
      </c>
      <c r="E57" s="381">
        <v>1</v>
      </c>
      <c r="F57" s="379">
        <v>0</v>
      </c>
      <c r="G57" s="380">
        <v>0</v>
      </c>
      <c r="H57" s="382">
        <v>0</v>
      </c>
      <c r="I57" s="379">
        <v>9.5399999999999999E-3</v>
      </c>
      <c r="J57" s="380">
        <v>9.5399999999999999E-3</v>
      </c>
      <c r="K57" s="390" t="s">
        <v>220</v>
      </c>
    </row>
    <row r="58" spans="1:11" ht="14.4" customHeight="1" thickBot="1" x14ac:dyDescent="0.35">
      <c r="A58" s="401" t="s">
        <v>274</v>
      </c>
      <c r="B58" s="379">
        <v>0</v>
      </c>
      <c r="C58" s="379">
        <v>2.7799999999999999E-3</v>
      </c>
      <c r="D58" s="380">
        <v>2.7799999999999999E-3</v>
      </c>
      <c r="E58" s="389" t="s">
        <v>219</v>
      </c>
      <c r="F58" s="379">
        <v>0</v>
      </c>
      <c r="G58" s="380">
        <v>0</v>
      </c>
      <c r="H58" s="382">
        <v>0</v>
      </c>
      <c r="I58" s="379">
        <v>1.1690000000000001E-2</v>
      </c>
      <c r="J58" s="380">
        <v>1.1690000000000001E-2</v>
      </c>
      <c r="K58" s="390" t="s">
        <v>219</v>
      </c>
    </row>
    <row r="59" spans="1:11" ht="14.4" customHeight="1" thickBot="1" x14ac:dyDescent="0.35">
      <c r="A59" s="401" t="s">
        <v>275</v>
      </c>
      <c r="B59" s="379">
        <v>0</v>
      </c>
      <c r="C59" s="379">
        <v>0.93862999999999996</v>
      </c>
      <c r="D59" s="380">
        <v>0.93862999999999996</v>
      </c>
      <c r="E59" s="389" t="s">
        <v>219</v>
      </c>
      <c r="F59" s="379">
        <v>0</v>
      </c>
      <c r="G59" s="380">
        <v>0</v>
      </c>
      <c r="H59" s="382">
        <v>0</v>
      </c>
      <c r="I59" s="379">
        <v>0.39339000000000002</v>
      </c>
      <c r="J59" s="380">
        <v>0.39339000000000002</v>
      </c>
      <c r="K59" s="390" t="s">
        <v>219</v>
      </c>
    </row>
    <row r="60" spans="1:11" ht="14.4" customHeight="1" thickBot="1" x14ac:dyDescent="0.35">
      <c r="A60" s="401" t="s">
        <v>276</v>
      </c>
      <c r="B60" s="379">
        <v>0</v>
      </c>
      <c r="C60" s="379">
        <v>7.5399999999999998E-3</v>
      </c>
      <c r="D60" s="380">
        <v>7.5399999999999998E-3</v>
      </c>
      <c r="E60" s="389" t="s">
        <v>219</v>
      </c>
      <c r="F60" s="379">
        <v>0</v>
      </c>
      <c r="G60" s="380">
        <v>0</v>
      </c>
      <c r="H60" s="382">
        <v>0</v>
      </c>
      <c r="I60" s="379">
        <v>0</v>
      </c>
      <c r="J60" s="380">
        <v>0</v>
      </c>
      <c r="K60" s="390" t="s">
        <v>219</v>
      </c>
    </row>
    <row r="61" spans="1:11" ht="14.4" customHeight="1" thickBot="1" x14ac:dyDescent="0.35">
      <c r="A61" s="400" t="s">
        <v>277</v>
      </c>
      <c r="B61" s="384">
        <v>0</v>
      </c>
      <c r="C61" s="384">
        <v>0.10604</v>
      </c>
      <c r="D61" s="385">
        <v>0.10604</v>
      </c>
      <c r="E61" s="386" t="s">
        <v>219</v>
      </c>
      <c r="F61" s="384">
        <v>0</v>
      </c>
      <c r="G61" s="385">
        <v>0</v>
      </c>
      <c r="H61" s="387">
        <v>0</v>
      </c>
      <c r="I61" s="384">
        <v>5.6669999999999998E-2</v>
      </c>
      <c r="J61" s="385">
        <v>5.6669999999999998E-2</v>
      </c>
      <c r="K61" s="388" t="s">
        <v>219</v>
      </c>
    </row>
    <row r="62" spans="1:11" ht="14.4" customHeight="1" thickBot="1" x14ac:dyDescent="0.35">
      <c r="A62" s="401" t="s">
        <v>278</v>
      </c>
      <c r="B62" s="379">
        <v>0</v>
      </c>
      <c r="C62" s="379">
        <v>0.10604</v>
      </c>
      <c r="D62" s="380">
        <v>0.10604</v>
      </c>
      <c r="E62" s="389" t="s">
        <v>219</v>
      </c>
      <c r="F62" s="379">
        <v>0</v>
      </c>
      <c r="G62" s="380">
        <v>0</v>
      </c>
      <c r="H62" s="382">
        <v>0</v>
      </c>
      <c r="I62" s="379">
        <v>5.6669999999999998E-2</v>
      </c>
      <c r="J62" s="380">
        <v>5.6669999999999998E-2</v>
      </c>
      <c r="K62" s="390" t="s">
        <v>219</v>
      </c>
    </row>
    <row r="63" spans="1:11" ht="14.4" customHeight="1" thickBot="1" x14ac:dyDescent="0.35">
      <c r="A63" s="400" t="s">
        <v>279</v>
      </c>
      <c r="B63" s="384">
        <v>0</v>
      </c>
      <c r="C63" s="384">
        <v>0.25572</v>
      </c>
      <c r="D63" s="385">
        <v>0.25572</v>
      </c>
      <c r="E63" s="386" t="s">
        <v>219</v>
      </c>
      <c r="F63" s="384">
        <v>0</v>
      </c>
      <c r="G63" s="385">
        <v>0</v>
      </c>
      <c r="H63" s="387">
        <v>0</v>
      </c>
      <c r="I63" s="384">
        <v>0.24381</v>
      </c>
      <c r="J63" s="385">
        <v>0.24381</v>
      </c>
      <c r="K63" s="388" t="s">
        <v>219</v>
      </c>
    </row>
    <row r="64" spans="1:11" ht="14.4" customHeight="1" thickBot="1" x14ac:dyDescent="0.35">
      <c r="A64" s="401" t="s">
        <v>280</v>
      </c>
      <c r="B64" s="379">
        <v>0</v>
      </c>
      <c r="C64" s="379">
        <v>0.25572</v>
      </c>
      <c r="D64" s="380">
        <v>0.25572</v>
      </c>
      <c r="E64" s="389" t="s">
        <v>219</v>
      </c>
      <c r="F64" s="379">
        <v>0</v>
      </c>
      <c r="G64" s="380">
        <v>0</v>
      </c>
      <c r="H64" s="382">
        <v>0</v>
      </c>
      <c r="I64" s="379">
        <v>0.24381</v>
      </c>
      <c r="J64" s="380">
        <v>0.24381</v>
      </c>
      <c r="K64" s="390" t="s">
        <v>219</v>
      </c>
    </row>
    <row r="65" spans="1:11" ht="14.4" customHeight="1" thickBot="1" x14ac:dyDescent="0.35">
      <c r="A65" s="399" t="s">
        <v>24</v>
      </c>
      <c r="B65" s="379">
        <v>1852.9800940252501</v>
      </c>
      <c r="C65" s="379">
        <v>1815.70065</v>
      </c>
      <c r="D65" s="380">
        <v>-37.279444025251003</v>
      </c>
      <c r="E65" s="381">
        <v>0.97988135752399996</v>
      </c>
      <c r="F65" s="379">
        <v>1802.7803413010099</v>
      </c>
      <c r="G65" s="380">
        <v>1652.54864619259</v>
      </c>
      <c r="H65" s="382">
        <v>174.22</v>
      </c>
      <c r="I65" s="379">
        <v>1582.71129</v>
      </c>
      <c r="J65" s="380">
        <v>-69.837356192589993</v>
      </c>
      <c r="K65" s="383">
        <v>0.87792797255400001</v>
      </c>
    </row>
    <row r="66" spans="1:11" ht="14.4" customHeight="1" thickBot="1" x14ac:dyDescent="0.35">
      <c r="A66" s="400" t="s">
        <v>281</v>
      </c>
      <c r="B66" s="384">
        <v>0</v>
      </c>
      <c r="C66" s="384">
        <v>-9.1223700000000001</v>
      </c>
      <c r="D66" s="385">
        <v>-9.1223700000000001</v>
      </c>
      <c r="E66" s="386" t="s">
        <v>219</v>
      </c>
      <c r="F66" s="384">
        <v>0</v>
      </c>
      <c r="G66" s="385">
        <v>0</v>
      </c>
      <c r="H66" s="387">
        <v>0</v>
      </c>
      <c r="I66" s="384">
        <v>-6.0159799999999999</v>
      </c>
      <c r="J66" s="385">
        <v>-6.0159799999999999</v>
      </c>
      <c r="K66" s="388" t="s">
        <v>219</v>
      </c>
    </row>
    <row r="67" spans="1:11" ht="14.4" customHeight="1" thickBot="1" x14ac:dyDescent="0.35">
      <c r="A67" s="401" t="s">
        <v>282</v>
      </c>
      <c r="B67" s="379">
        <v>0</v>
      </c>
      <c r="C67" s="379">
        <v>-9.1223700000000001</v>
      </c>
      <c r="D67" s="380">
        <v>-9.1223700000000001</v>
      </c>
      <c r="E67" s="389" t="s">
        <v>219</v>
      </c>
      <c r="F67" s="379">
        <v>0</v>
      </c>
      <c r="G67" s="380">
        <v>0</v>
      </c>
      <c r="H67" s="382">
        <v>0</v>
      </c>
      <c r="I67" s="379">
        <v>-6.0159799999999999</v>
      </c>
      <c r="J67" s="380">
        <v>-6.0159799999999999</v>
      </c>
      <c r="K67" s="390" t="s">
        <v>219</v>
      </c>
    </row>
    <row r="68" spans="1:11" ht="14.4" customHeight="1" thickBot="1" x14ac:dyDescent="0.35">
      <c r="A68" s="400" t="s">
        <v>283</v>
      </c>
      <c r="B68" s="384">
        <v>1852.9800940252501</v>
      </c>
      <c r="C68" s="384">
        <v>1815.70065</v>
      </c>
      <c r="D68" s="385">
        <v>-37.279444025251003</v>
      </c>
      <c r="E68" s="391">
        <v>0.97988135752399996</v>
      </c>
      <c r="F68" s="384">
        <v>1802.7803413010099</v>
      </c>
      <c r="G68" s="385">
        <v>1652.54864619259</v>
      </c>
      <c r="H68" s="387">
        <v>174.22</v>
      </c>
      <c r="I68" s="384">
        <v>1582.71129</v>
      </c>
      <c r="J68" s="385">
        <v>-69.837356192589993</v>
      </c>
      <c r="K68" s="392">
        <v>0.87792797255400001</v>
      </c>
    </row>
    <row r="69" spans="1:11" ht="14.4" customHeight="1" thickBot="1" x14ac:dyDescent="0.35">
      <c r="A69" s="401" t="s">
        <v>284</v>
      </c>
      <c r="B69" s="379">
        <v>600.99999999999795</v>
      </c>
      <c r="C69" s="379">
        <v>606.40499999999997</v>
      </c>
      <c r="D69" s="380">
        <v>5.4050000000020004</v>
      </c>
      <c r="E69" s="381">
        <v>1.0089933444250001</v>
      </c>
      <c r="F69" s="379">
        <v>599.48755592183397</v>
      </c>
      <c r="G69" s="380">
        <v>549.53025959501394</v>
      </c>
      <c r="H69" s="382">
        <v>53.191000000000003</v>
      </c>
      <c r="I69" s="379">
        <v>572.89900000000102</v>
      </c>
      <c r="J69" s="380">
        <v>23.368740404985999</v>
      </c>
      <c r="K69" s="383">
        <v>0.95564786014400005</v>
      </c>
    </row>
    <row r="70" spans="1:11" ht="14.4" customHeight="1" thickBot="1" x14ac:dyDescent="0.35">
      <c r="A70" s="401" t="s">
        <v>285</v>
      </c>
      <c r="B70" s="379">
        <v>206.98009402525801</v>
      </c>
      <c r="C70" s="379">
        <v>188.19800000000001</v>
      </c>
      <c r="D70" s="380">
        <v>-18.782094025258001</v>
      </c>
      <c r="E70" s="381">
        <v>0.90925651998699997</v>
      </c>
      <c r="F70" s="379">
        <v>200.12205539517299</v>
      </c>
      <c r="G70" s="380">
        <v>183.445217445575</v>
      </c>
      <c r="H70" s="382">
        <v>19.762</v>
      </c>
      <c r="I70" s="379">
        <v>199.04900000000001</v>
      </c>
      <c r="J70" s="380">
        <v>15.603782554425001</v>
      </c>
      <c r="K70" s="383">
        <v>0.99463799533200004</v>
      </c>
    </row>
    <row r="71" spans="1:11" ht="14.4" customHeight="1" thickBot="1" x14ac:dyDescent="0.35">
      <c r="A71" s="401" t="s">
        <v>286</v>
      </c>
      <c r="B71" s="379">
        <v>1040</v>
      </c>
      <c r="C71" s="379">
        <v>1020.239</v>
      </c>
      <c r="D71" s="380">
        <v>-19.760999999995001</v>
      </c>
      <c r="E71" s="381">
        <v>0.98099903846100001</v>
      </c>
      <c r="F71" s="379">
        <v>1002.16353367238</v>
      </c>
      <c r="G71" s="380">
        <v>918.64990586635099</v>
      </c>
      <c r="H71" s="382">
        <v>101.267</v>
      </c>
      <c r="I71" s="379">
        <v>810.38000000000102</v>
      </c>
      <c r="J71" s="380">
        <v>-108.26990586635</v>
      </c>
      <c r="K71" s="383">
        <v>0.80863050068300002</v>
      </c>
    </row>
    <row r="72" spans="1:11" ht="14.4" customHeight="1" thickBot="1" x14ac:dyDescent="0.35">
      <c r="A72" s="401" t="s">
        <v>287</v>
      </c>
      <c r="B72" s="379">
        <v>4.9999999999989999</v>
      </c>
      <c r="C72" s="379">
        <v>0.85865000000000002</v>
      </c>
      <c r="D72" s="380">
        <v>-4.141349999999</v>
      </c>
      <c r="E72" s="381">
        <v>0.17172999999999999</v>
      </c>
      <c r="F72" s="379">
        <v>1.00719631162</v>
      </c>
      <c r="G72" s="380">
        <v>0.923263285652</v>
      </c>
      <c r="H72" s="382">
        <v>0</v>
      </c>
      <c r="I72" s="379">
        <v>0.38329000000000002</v>
      </c>
      <c r="J72" s="380">
        <v>-0.53997328565199998</v>
      </c>
      <c r="K72" s="383">
        <v>0.38055143329800001</v>
      </c>
    </row>
    <row r="73" spans="1:11" ht="14.4" customHeight="1" thickBot="1" x14ac:dyDescent="0.35">
      <c r="A73" s="400" t="s">
        <v>288</v>
      </c>
      <c r="B73" s="384">
        <v>0</v>
      </c>
      <c r="C73" s="384">
        <v>9.1223700000000001</v>
      </c>
      <c r="D73" s="385">
        <v>9.1223700000000001</v>
      </c>
      <c r="E73" s="386" t="s">
        <v>219</v>
      </c>
      <c r="F73" s="384">
        <v>0</v>
      </c>
      <c r="G73" s="385">
        <v>0</v>
      </c>
      <c r="H73" s="387">
        <v>0</v>
      </c>
      <c r="I73" s="384">
        <v>6.0159799999999999</v>
      </c>
      <c r="J73" s="385">
        <v>6.0159799999999999</v>
      </c>
      <c r="K73" s="388" t="s">
        <v>219</v>
      </c>
    </row>
    <row r="74" spans="1:11" ht="14.4" customHeight="1" thickBot="1" x14ac:dyDescent="0.35">
      <c r="A74" s="401" t="s">
        <v>289</v>
      </c>
      <c r="B74" s="379">
        <v>0</v>
      </c>
      <c r="C74" s="379">
        <v>3.11876</v>
      </c>
      <c r="D74" s="380">
        <v>3.11876</v>
      </c>
      <c r="E74" s="389" t="s">
        <v>219</v>
      </c>
      <c r="F74" s="379">
        <v>0</v>
      </c>
      <c r="G74" s="380">
        <v>0</v>
      </c>
      <c r="H74" s="382">
        <v>0</v>
      </c>
      <c r="I74" s="379">
        <v>2.2800099999999999</v>
      </c>
      <c r="J74" s="380">
        <v>2.2800099999999999</v>
      </c>
      <c r="K74" s="390" t="s">
        <v>219</v>
      </c>
    </row>
    <row r="75" spans="1:11" ht="14.4" customHeight="1" thickBot="1" x14ac:dyDescent="0.35">
      <c r="A75" s="401" t="s">
        <v>290</v>
      </c>
      <c r="B75" s="379">
        <v>0</v>
      </c>
      <c r="C75" s="379">
        <v>0.65756000000000003</v>
      </c>
      <c r="D75" s="380">
        <v>0.65756000000000003</v>
      </c>
      <c r="E75" s="389" t="s">
        <v>219</v>
      </c>
      <c r="F75" s="379">
        <v>0</v>
      </c>
      <c r="G75" s="380">
        <v>0</v>
      </c>
      <c r="H75" s="382">
        <v>0</v>
      </c>
      <c r="I75" s="379">
        <v>0.53059000000000001</v>
      </c>
      <c r="J75" s="380">
        <v>0.53059000000000001</v>
      </c>
      <c r="K75" s="390" t="s">
        <v>219</v>
      </c>
    </row>
    <row r="76" spans="1:11" ht="14.4" customHeight="1" thickBot="1" x14ac:dyDescent="0.35">
      <c r="A76" s="401" t="s">
        <v>291</v>
      </c>
      <c r="B76" s="379">
        <v>0</v>
      </c>
      <c r="C76" s="379">
        <v>5.34605</v>
      </c>
      <c r="D76" s="380">
        <v>5.34605</v>
      </c>
      <c r="E76" s="389" t="s">
        <v>219</v>
      </c>
      <c r="F76" s="379">
        <v>0</v>
      </c>
      <c r="G76" s="380">
        <v>0</v>
      </c>
      <c r="H76" s="382">
        <v>0</v>
      </c>
      <c r="I76" s="379">
        <v>3.2053799999999999</v>
      </c>
      <c r="J76" s="380">
        <v>3.2053799999999999</v>
      </c>
      <c r="K76" s="390" t="s">
        <v>219</v>
      </c>
    </row>
    <row r="77" spans="1:11" ht="14.4" customHeight="1" thickBot="1" x14ac:dyDescent="0.35">
      <c r="A77" s="399" t="s">
        <v>25</v>
      </c>
      <c r="B77" s="379">
        <v>286415</v>
      </c>
      <c r="C77" s="379">
        <v>315583.39178000001</v>
      </c>
      <c r="D77" s="380">
        <v>29168.3917800001</v>
      </c>
      <c r="E77" s="381">
        <v>1.101839609587</v>
      </c>
      <c r="F77" s="379">
        <v>338621</v>
      </c>
      <c r="G77" s="380">
        <v>310402.58333333302</v>
      </c>
      <c r="H77" s="382">
        <v>27209.989529999999</v>
      </c>
      <c r="I77" s="379">
        <v>310294.02578000003</v>
      </c>
      <c r="J77" s="380">
        <v>-108.55755333282301</v>
      </c>
      <c r="K77" s="383">
        <v>0.916346079481</v>
      </c>
    </row>
    <row r="78" spans="1:11" ht="14.4" customHeight="1" thickBot="1" x14ac:dyDescent="0.35">
      <c r="A78" s="400" t="s">
        <v>292</v>
      </c>
      <c r="B78" s="384">
        <v>0</v>
      </c>
      <c r="C78" s="384">
        <v>-139.93681000000001</v>
      </c>
      <c r="D78" s="385">
        <v>-139.93681000000001</v>
      </c>
      <c r="E78" s="386" t="s">
        <v>219</v>
      </c>
      <c r="F78" s="384">
        <v>0</v>
      </c>
      <c r="G78" s="385">
        <v>0</v>
      </c>
      <c r="H78" s="387">
        <v>0</v>
      </c>
      <c r="I78" s="384">
        <v>0</v>
      </c>
      <c r="J78" s="385">
        <v>0</v>
      </c>
      <c r="K78" s="392">
        <v>11</v>
      </c>
    </row>
    <row r="79" spans="1:11" ht="14.4" customHeight="1" thickBot="1" x14ac:dyDescent="0.35">
      <c r="A79" s="401" t="s">
        <v>293</v>
      </c>
      <c r="B79" s="379">
        <v>0</v>
      </c>
      <c r="C79" s="379">
        <v>-139.93681000000001</v>
      </c>
      <c r="D79" s="380">
        <v>-139.93681000000001</v>
      </c>
      <c r="E79" s="389" t="s">
        <v>219</v>
      </c>
      <c r="F79" s="379">
        <v>0</v>
      </c>
      <c r="G79" s="380">
        <v>0</v>
      </c>
      <c r="H79" s="382">
        <v>0</v>
      </c>
      <c r="I79" s="379">
        <v>0</v>
      </c>
      <c r="J79" s="380">
        <v>0</v>
      </c>
      <c r="K79" s="383">
        <v>11</v>
      </c>
    </row>
    <row r="80" spans="1:11" ht="14.4" customHeight="1" thickBot="1" x14ac:dyDescent="0.35">
      <c r="A80" s="400" t="s">
        <v>294</v>
      </c>
      <c r="B80" s="384">
        <v>286415</v>
      </c>
      <c r="C80" s="384">
        <v>315723.32858999999</v>
      </c>
      <c r="D80" s="385">
        <v>29308.328590000001</v>
      </c>
      <c r="E80" s="391">
        <v>1.102328190178</v>
      </c>
      <c r="F80" s="384">
        <v>338621</v>
      </c>
      <c r="G80" s="385">
        <v>310402.58333333302</v>
      </c>
      <c r="H80" s="387">
        <v>27209.989529999999</v>
      </c>
      <c r="I80" s="384">
        <v>310294.02578000003</v>
      </c>
      <c r="J80" s="385">
        <v>-108.55755333282301</v>
      </c>
      <c r="K80" s="392">
        <v>0.916346079481</v>
      </c>
    </row>
    <row r="81" spans="1:11" ht="14.4" customHeight="1" thickBot="1" x14ac:dyDescent="0.35">
      <c r="A81" s="401" t="s">
        <v>295</v>
      </c>
      <c r="B81" s="379">
        <v>22288</v>
      </c>
      <c r="C81" s="379">
        <v>25479.311389999999</v>
      </c>
      <c r="D81" s="380">
        <v>3191.3113899999998</v>
      </c>
      <c r="E81" s="381">
        <v>1.143185184404</v>
      </c>
      <c r="F81" s="379">
        <v>29734</v>
      </c>
      <c r="G81" s="380">
        <v>27256.166666666701</v>
      </c>
      <c r="H81" s="382">
        <v>2739.8654999999999</v>
      </c>
      <c r="I81" s="379">
        <v>27432.455129999998</v>
      </c>
      <c r="J81" s="380">
        <v>176.28846333337799</v>
      </c>
      <c r="K81" s="383">
        <v>0.92259551792500005</v>
      </c>
    </row>
    <row r="82" spans="1:11" ht="14.4" customHeight="1" thickBot="1" x14ac:dyDescent="0.35">
      <c r="A82" s="401" t="s">
        <v>296</v>
      </c>
      <c r="B82" s="379">
        <v>1000</v>
      </c>
      <c r="C82" s="379">
        <v>1028.48145</v>
      </c>
      <c r="D82" s="380">
        <v>28.481449999999001</v>
      </c>
      <c r="E82" s="381">
        <v>1.0284814499999999</v>
      </c>
      <c r="F82" s="379">
        <v>947</v>
      </c>
      <c r="G82" s="380">
        <v>868.08333333333303</v>
      </c>
      <c r="H82" s="382">
        <v>210.64285000000001</v>
      </c>
      <c r="I82" s="379">
        <v>1262.2794899999999</v>
      </c>
      <c r="J82" s="380">
        <v>394.19615666666903</v>
      </c>
      <c r="K82" s="383">
        <v>1.332924487856</v>
      </c>
    </row>
    <row r="83" spans="1:11" ht="14.4" customHeight="1" thickBot="1" x14ac:dyDescent="0.35">
      <c r="A83" s="401" t="s">
        <v>297</v>
      </c>
      <c r="B83" s="379">
        <v>2108</v>
      </c>
      <c r="C83" s="379">
        <v>5784.5897999999997</v>
      </c>
      <c r="D83" s="380">
        <v>3676.5898000000002</v>
      </c>
      <c r="E83" s="381">
        <v>2.7441128083490001</v>
      </c>
      <c r="F83" s="379">
        <v>7098</v>
      </c>
      <c r="G83" s="380">
        <v>6506.5</v>
      </c>
      <c r="H83" s="382">
        <v>345.82599000000101</v>
      </c>
      <c r="I83" s="379">
        <v>4305.0662599999996</v>
      </c>
      <c r="J83" s="380">
        <v>-2201.4337399999999</v>
      </c>
      <c r="K83" s="383">
        <v>0.60651821076300005</v>
      </c>
    </row>
    <row r="84" spans="1:11" ht="14.4" customHeight="1" thickBot="1" x14ac:dyDescent="0.35">
      <c r="A84" s="401" t="s">
        <v>298</v>
      </c>
      <c r="B84" s="379">
        <v>91613</v>
      </c>
      <c r="C84" s="379">
        <v>98741.401410000006</v>
      </c>
      <c r="D84" s="380">
        <v>7128.4014100000504</v>
      </c>
      <c r="E84" s="381">
        <v>1.0778099331969999</v>
      </c>
      <c r="F84" s="379">
        <v>100527</v>
      </c>
      <c r="G84" s="380">
        <v>92149.75</v>
      </c>
      <c r="H84" s="382">
        <v>7508.55476000001</v>
      </c>
      <c r="I84" s="379">
        <v>92337.579590000096</v>
      </c>
      <c r="J84" s="380">
        <v>187.82959000012499</v>
      </c>
      <c r="K84" s="383">
        <v>0.91853511583900005</v>
      </c>
    </row>
    <row r="85" spans="1:11" ht="14.4" customHeight="1" thickBot="1" x14ac:dyDescent="0.35">
      <c r="A85" s="401" t="s">
        <v>299</v>
      </c>
      <c r="B85" s="379">
        <v>125794</v>
      </c>
      <c r="C85" s="379">
        <v>134088.18150000001</v>
      </c>
      <c r="D85" s="380">
        <v>8294.1815000000097</v>
      </c>
      <c r="E85" s="381">
        <v>1.065934635197</v>
      </c>
      <c r="F85" s="379">
        <v>145872</v>
      </c>
      <c r="G85" s="380">
        <v>133716</v>
      </c>
      <c r="H85" s="382">
        <v>11580.36781</v>
      </c>
      <c r="I85" s="379">
        <v>133696.67238</v>
      </c>
      <c r="J85" s="380">
        <v>-19.327619999763002</v>
      </c>
      <c r="K85" s="383">
        <v>0.916534169545</v>
      </c>
    </row>
    <row r="86" spans="1:11" ht="14.4" customHeight="1" thickBot="1" x14ac:dyDescent="0.35">
      <c r="A86" s="401" t="s">
        <v>300</v>
      </c>
      <c r="B86" s="379">
        <v>3885</v>
      </c>
      <c r="C86" s="379">
        <v>4851.31387</v>
      </c>
      <c r="D86" s="380">
        <v>966.31386999999995</v>
      </c>
      <c r="E86" s="381">
        <v>1.2487294388670001</v>
      </c>
      <c r="F86" s="379">
        <v>5446</v>
      </c>
      <c r="G86" s="380">
        <v>4992.1666666666697</v>
      </c>
      <c r="H86" s="382">
        <v>537.21755000000098</v>
      </c>
      <c r="I86" s="379">
        <v>5238.7703700000102</v>
      </c>
      <c r="J86" s="380">
        <v>246.603703333341</v>
      </c>
      <c r="K86" s="383">
        <v>0.96194828681599998</v>
      </c>
    </row>
    <row r="87" spans="1:11" ht="14.4" customHeight="1" thickBot="1" x14ac:dyDescent="0.35">
      <c r="A87" s="401" t="s">
        <v>301</v>
      </c>
      <c r="B87" s="379">
        <v>12860</v>
      </c>
      <c r="C87" s="379">
        <v>15049.25057</v>
      </c>
      <c r="D87" s="380">
        <v>2189.2505700000002</v>
      </c>
      <c r="E87" s="381">
        <v>1.170237213841</v>
      </c>
      <c r="F87" s="379">
        <v>16527</v>
      </c>
      <c r="G87" s="380">
        <v>15149.75</v>
      </c>
      <c r="H87" s="382">
        <v>1409.4378400000001</v>
      </c>
      <c r="I87" s="379">
        <v>15308.319939999999</v>
      </c>
      <c r="J87" s="380">
        <v>158.569940000023</v>
      </c>
      <c r="K87" s="383">
        <v>0.92626126580699997</v>
      </c>
    </row>
    <row r="88" spans="1:11" ht="14.4" customHeight="1" thickBot="1" x14ac:dyDescent="0.35">
      <c r="A88" s="401" t="s">
        <v>302</v>
      </c>
      <c r="B88" s="379">
        <v>16413</v>
      </c>
      <c r="C88" s="379">
        <v>18328.123759999999</v>
      </c>
      <c r="D88" s="380">
        <v>1915.12376000001</v>
      </c>
      <c r="E88" s="381">
        <v>1.1166833461279999</v>
      </c>
      <c r="F88" s="379">
        <v>19775</v>
      </c>
      <c r="G88" s="380">
        <v>18127.083333333299</v>
      </c>
      <c r="H88" s="382">
        <v>1600.5731900000001</v>
      </c>
      <c r="I88" s="379">
        <v>18601.936119999998</v>
      </c>
      <c r="J88" s="380">
        <v>474.852786666692</v>
      </c>
      <c r="K88" s="383">
        <v>0.94067944980999996</v>
      </c>
    </row>
    <row r="89" spans="1:11" ht="14.4" customHeight="1" thickBot="1" x14ac:dyDescent="0.35">
      <c r="A89" s="401" t="s">
        <v>303</v>
      </c>
      <c r="B89" s="379">
        <v>522</v>
      </c>
      <c r="C89" s="379">
        <v>761.04376999999999</v>
      </c>
      <c r="D89" s="380">
        <v>239.04376999999999</v>
      </c>
      <c r="E89" s="381">
        <v>1.457938256704</v>
      </c>
      <c r="F89" s="379">
        <v>84</v>
      </c>
      <c r="G89" s="380">
        <v>77</v>
      </c>
      <c r="H89" s="382">
        <v>9.2269199999999998</v>
      </c>
      <c r="I89" s="379">
        <v>451.18979000000002</v>
      </c>
      <c r="J89" s="380">
        <v>374.18979000000002</v>
      </c>
      <c r="K89" s="383">
        <v>5.3713070238089999</v>
      </c>
    </row>
    <row r="90" spans="1:11" ht="14.4" customHeight="1" thickBot="1" x14ac:dyDescent="0.35">
      <c r="A90" s="401" t="s">
        <v>304</v>
      </c>
      <c r="B90" s="379">
        <v>0</v>
      </c>
      <c r="C90" s="379">
        <v>0</v>
      </c>
      <c r="D90" s="380">
        <v>0</v>
      </c>
      <c r="E90" s="381">
        <v>1</v>
      </c>
      <c r="F90" s="379">
        <v>18</v>
      </c>
      <c r="G90" s="380">
        <v>16.5</v>
      </c>
      <c r="H90" s="382">
        <v>0</v>
      </c>
      <c r="I90" s="379">
        <v>4.4909999999999997</v>
      </c>
      <c r="J90" s="380">
        <v>-12.009</v>
      </c>
      <c r="K90" s="383">
        <v>0.2495</v>
      </c>
    </row>
    <row r="91" spans="1:11" ht="14.4" customHeight="1" thickBot="1" x14ac:dyDescent="0.35">
      <c r="A91" s="401" t="s">
        <v>305</v>
      </c>
      <c r="B91" s="379">
        <v>0</v>
      </c>
      <c r="C91" s="379">
        <v>89.240289999999007</v>
      </c>
      <c r="D91" s="380">
        <v>89.240289999999007</v>
      </c>
      <c r="E91" s="389" t="s">
        <v>220</v>
      </c>
      <c r="F91" s="379">
        <v>378</v>
      </c>
      <c r="G91" s="380">
        <v>346.5</v>
      </c>
      <c r="H91" s="382">
        <v>0</v>
      </c>
      <c r="I91" s="379">
        <v>147.29737</v>
      </c>
      <c r="J91" s="380">
        <v>-199.20263</v>
      </c>
      <c r="K91" s="383">
        <v>0.38967558201000002</v>
      </c>
    </row>
    <row r="92" spans="1:11" ht="14.4" customHeight="1" thickBot="1" x14ac:dyDescent="0.35">
      <c r="A92" s="401" t="s">
        <v>306</v>
      </c>
      <c r="B92" s="379">
        <v>275</v>
      </c>
      <c r="C92" s="379">
        <v>370.43194999999997</v>
      </c>
      <c r="D92" s="380">
        <v>95.431950000000001</v>
      </c>
      <c r="E92" s="381">
        <v>1.347025272727</v>
      </c>
      <c r="F92" s="379">
        <v>41</v>
      </c>
      <c r="G92" s="380">
        <v>37.583333333333002</v>
      </c>
      <c r="H92" s="382">
        <v>11.853579999999999</v>
      </c>
      <c r="I92" s="379">
        <v>104.22171</v>
      </c>
      <c r="J92" s="380">
        <v>66.638376666666005</v>
      </c>
      <c r="K92" s="383">
        <v>2.5419929268289998</v>
      </c>
    </row>
    <row r="93" spans="1:11" ht="14.4" customHeight="1" thickBot="1" x14ac:dyDescent="0.35">
      <c r="A93" s="401" t="s">
        <v>307</v>
      </c>
      <c r="B93" s="379">
        <v>247</v>
      </c>
      <c r="C93" s="379">
        <v>171.07309000000001</v>
      </c>
      <c r="D93" s="380">
        <v>-75.926910000000007</v>
      </c>
      <c r="E93" s="381">
        <v>0.69260360323799997</v>
      </c>
      <c r="F93" s="379">
        <v>190</v>
      </c>
      <c r="G93" s="380">
        <v>174.166666666667</v>
      </c>
      <c r="H93" s="382">
        <v>0</v>
      </c>
      <c r="I93" s="379">
        <v>155.26763</v>
      </c>
      <c r="J93" s="380">
        <v>-18.899036666665999</v>
      </c>
      <c r="K93" s="383">
        <v>0.81719805263099998</v>
      </c>
    </row>
    <row r="94" spans="1:11" ht="14.4" customHeight="1" thickBot="1" x14ac:dyDescent="0.35">
      <c r="A94" s="401" t="s">
        <v>308</v>
      </c>
      <c r="B94" s="379">
        <v>654</v>
      </c>
      <c r="C94" s="379">
        <v>702.32407000000001</v>
      </c>
      <c r="D94" s="380">
        <v>48.324069999998997</v>
      </c>
      <c r="E94" s="381">
        <v>1.0738900152899999</v>
      </c>
      <c r="F94" s="379">
        <v>493</v>
      </c>
      <c r="G94" s="380">
        <v>451.91666666666703</v>
      </c>
      <c r="H94" s="382">
        <v>56.81306</v>
      </c>
      <c r="I94" s="379">
        <v>585.30307000000096</v>
      </c>
      <c r="J94" s="380">
        <v>133.38640333333399</v>
      </c>
      <c r="K94" s="383">
        <v>1.1872273225150001</v>
      </c>
    </row>
    <row r="95" spans="1:11" ht="14.4" customHeight="1" thickBot="1" x14ac:dyDescent="0.35">
      <c r="A95" s="401" t="s">
        <v>309</v>
      </c>
      <c r="B95" s="379">
        <v>728</v>
      </c>
      <c r="C95" s="379">
        <v>619.82849999999996</v>
      </c>
      <c r="D95" s="380">
        <v>-108.17149999999999</v>
      </c>
      <c r="E95" s="381">
        <v>0.85141277472499999</v>
      </c>
      <c r="F95" s="379">
        <v>584</v>
      </c>
      <c r="G95" s="380">
        <v>535.33333333333303</v>
      </c>
      <c r="H95" s="382">
        <v>69.048460000000006</v>
      </c>
      <c r="I95" s="379">
        <v>555.355690000001</v>
      </c>
      <c r="J95" s="380">
        <v>20.022356666667001</v>
      </c>
      <c r="K95" s="383">
        <v>0.950951523972</v>
      </c>
    </row>
    <row r="96" spans="1:11" ht="14.4" customHeight="1" thickBot="1" x14ac:dyDescent="0.35">
      <c r="A96" s="401" t="s">
        <v>310</v>
      </c>
      <c r="B96" s="379">
        <v>1214</v>
      </c>
      <c r="C96" s="379">
        <v>1504.1222299999999</v>
      </c>
      <c r="D96" s="380">
        <v>290.12223</v>
      </c>
      <c r="E96" s="381">
        <v>1.2389804200979999</v>
      </c>
      <c r="F96" s="379">
        <v>1409</v>
      </c>
      <c r="G96" s="380">
        <v>1291.5833333333301</v>
      </c>
      <c r="H96" s="382">
        <v>185.28164000000001</v>
      </c>
      <c r="I96" s="379">
        <v>1462.01432</v>
      </c>
      <c r="J96" s="380">
        <v>170.43098666667001</v>
      </c>
      <c r="K96" s="383">
        <v>1.0376254932569999</v>
      </c>
    </row>
    <row r="97" spans="1:11" ht="14.4" customHeight="1" thickBot="1" x14ac:dyDescent="0.35">
      <c r="A97" s="401" t="s">
        <v>311</v>
      </c>
      <c r="B97" s="379">
        <v>6814</v>
      </c>
      <c r="C97" s="379">
        <v>8154.6109399999996</v>
      </c>
      <c r="D97" s="380">
        <v>1340.61094</v>
      </c>
      <c r="E97" s="381">
        <v>1.1967436072790001</v>
      </c>
      <c r="F97" s="379">
        <v>9498</v>
      </c>
      <c r="G97" s="380">
        <v>8706.5</v>
      </c>
      <c r="H97" s="382">
        <v>945.28038000000095</v>
      </c>
      <c r="I97" s="379">
        <v>8645.8059200000098</v>
      </c>
      <c r="J97" s="380">
        <v>-60.694079999986002</v>
      </c>
      <c r="K97" s="383">
        <v>0.91027647083499996</v>
      </c>
    </row>
    <row r="98" spans="1:11" ht="14.4" customHeight="1" thickBot="1" x14ac:dyDescent="0.35">
      <c r="A98" s="402" t="s">
        <v>312</v>
      </c>
      <c r="B98" s="384">
        <v>-6120</v>
      </c>
      <c r="C98" s="384">
        <v>-6447.9846500000003</v>
      </c>
      <c r="D98" s="385">
        <v>-327.98465000000198</v>
      </c>
      <c r="E98" s="391">
        <v>1.053592263071</v>
      </c>
      <c r="F98" s="384">
        <v>-6334</v>
      </c>
      <c r="G98" s="385">
        <v>-5806.1666666666697</v>
      </c>
      <c r="H98" s="387">
        <v>-581.11980000000096</v>
      </c>
      <c r="I98" s="384">
        <v>-7176.0010200000097</v>
      </c>
      <c r="J98" s="385">
        <v>-1369.83435333335</v>
      </c>
      <c r="K98" s="392">
        <v>1.1329335364690001</v>
      </c>
    </row>
    <row r="99" spans="1:11" ht="14.4" customHeight="1" thickBot="1" x14ac:dyDescent="0.35">
      <c r="A99" s="400" t="s">
        <v>313</v>
      </c>
      <c r="B99" s="384">
        <v>0</v>
      </c>
      <c r="C99" s="384">
        <v>93.545500000000004</v>
      </c>
      <c r="D99" s="385">
        <v>93.545500000000004</v>
      </c>
      <c r="E99" s="386" t="s">
        <v>219</v>
      </c>
      <c r="F99" s="384">
        <v>0</v>
      </c>
      <c r="G99" s="385">
        <v>0</v>
      </c>
      <c r="H99" s="387">
        <v>0</v>
      </c>
      <c r="I99" s="384">
        <v>63.001089999999998</v>
      </c>
      <c r="J99" s="385">
        <v>63.001089999999998</v>
      </c>
      <c r="K99" s="388" t="s">
        <v>219</v>
      </c>
    </row>
    <row r="100" spans="1:11" ht="14.4" customHeight="1" thickBot="1" x14ac:dyDescent="0.35">
      <c r="A100" s="401" t="s">
        <v>314</v>
      </c>
      <c r="B100" s="379">
        <v>0</v>
      </c>
      <c r="C100" s="379">
        <v>93.545500000000004</v>
      </c>
      <c r="D100" s="380">
        <v>93.545500000000004</v>
      </c>
      <c r="E100" s="389" t="s">
        <v>219</v>
      </c>
      <c r="F100" s="379">
        <v>0</v>
      </c>
      <c r="G100" s="380">
        <v>0</v>
      </c>
      <c r="H100" s="382">
        <v>0</v>
      </c>
      <c r="I100" s="379">
        <v>63.001089999999998</v>
      </c>
      <c r="J100" s="380">
        <v>63.001089999999998</v>
      </c>
      <c r="K100" s="390" t="s">
        <v>219</v>
      </c>
    </row>
    <row r="101" spans="1:11" ht="14.4" customHeight="1" thickBot="1" x14ac:dyDescent="0.35">
      <c r="A101" s="400" t="s">
        <v>315</v>
      </c>
      <c r="B101" s="384">
        <v>-6120</v>
      </c>
      <c r="C101" s="384">
        <v>-6447.9846500000003</v>
      </c>
      <c r="D101" s="385">
        <v>-327.98465000000101</v>
      </c>
      <c r="E101" s="391">
        <v>1.053592263071</v>
      </c>
      <c r="F101" s="384">
        <v>-6334</v>
      </c>
      <c r="G101" s="385">
        <v>-5806.1666666666697</v>
      </c>
      <c r="H101" s="387">
        <v>-581.11980000000096</v>
      </c>
      <c r="I101" s="384">
        <v>-7176.0010200000097</v>
      </c>
      <c r="J101" s="385">
        <v>-1369.83435333335</v>
      </c>
      <c r="K101" s="392">
        <v>1.1329335364690001</v>
      </c>
    </row>
    <row r="102" spans="1:11" ht="14.4" customHeight="1" thickBot="1" x14ac:dyDescent="0.35">
      <c r="A102" s="401" t="s">
        <v>316</v>
      </c>
      <c r="B102" s="379">
        <v>-215</v>
      </c>
      <c r="C102" s="379">
        <v>-176.96555000000001</v>
      </c>
      <c r="D102" s="380">
        <v>38.034449999998998</v>
      </c>
      <c r="E102" s="381">
        <v>0.82309558139500005</v>
      </c>
      <c r="F102" s="379">
        <v>-226</v>
      </c>
      <c r="G102" s="380">
        <v>-207.166666666667</v>
      </c>
      <c r="H102" s="382">
        <v>47.207189999999997</v>
      </c>
      <c r="I102" s="379">
        <v>-100.16781</v>
      </c>
      <c r="J102" s="380">
        <v>106.998856666667</v>
      </c>
      <c r="K102" s="383">
        <v>0.44322039822999998</v>
      </c>
    </row>
    <row r="103" spans="1:11" ht="14.4" customHeight="1" thickBot="1" x14ac:dyDescent="0.35">
      <c r="A103" s="401" t="s">
        <v>317</v>
      </c>
      <c r="B103" s="379">
        <v>-5474</v>
      </c>
      <c r="C103" s="379">
        <v>-5733.8791000000001</v>
      </c>
      <c r="D103" s="380">
        <v>-259.87910000000198</v>
      </c>
      <c r="E103" s="381">
        <v>1.047475173547</v>
      </c>
      <c r="F103" s="379">
        <v>-5600</v>
      </c>
      <c r="G103" s="380">
        <v>-5133.3333333333303</v>
      </c>
      <c r="H103" s="382">
        <v>-584.21099000000095</v>
      </c>
      <c r="I103" s="379">
        <v>-6340.5492100000101</v>
      </c>
      <c r="J103" s="380">
        <v>-1207.2158766666801</v>
      </c>
      <c r="K103" s="383">
        <v>1.132240930357</v>
      </c>
    </row>
    <row r="104" spans="1:11" ht="14.4" customHeight="1" thickBot="1" x14ac:dyDescent="0.35">
      <c r="A104" s="401" t="s">
        <v>318</v>
      </c>
      <c r="B104" s="379">
        <v>-431</v>
      </c>
      <c r="C104" s="379">
        <v>-537.14</v>
      </c>
      <c r="D104" s="380">
        <v>-106.14</v>
      </c>
      <c r="E104" s="381">
        <v>1.24626450116</v>
      </c>
      <c r="F104" s="379">
        <v>-508</v>
      </c>
      <c r="G104" s="380">
        <v>-465.66666666666703</v>
      </c>
      <c r="H104" s="382">
        <v>-44.116</v>
      </c>
      <c r="I104" s="379">
        <v>-735.28400000000101</v>
      </c>
      <c r="J104" s="380">
        <v>-269.61733333333399</v>
      </c>
      <c r="K104" s="383">
        <v>1.447409448818</v>
      </c>
    </row>
    <row r="105" spans="1:11" ht="14.4" customHeight="1" thickBot="1" x14ac:dyDescent="0.35">
      <c r="A105" s="403" t="s">
        <v>319</v>
      </c>
      <c r="B105" s="379">
        <v>0</v>
      </c>
      <c r="C105" s="379">
        <v>-93.545500000000004</v>
      </c>
      <c r="D105" s="380">
        <v>-93.545500000000004</v>
      </c>
      <c r="E105" s="389" t="s">
        <v>219</v>
      </c>
      <c r="F105" s="379">
        <v>0</v>
      </c>
      <c r="G105" s="380">
        <v>0</v>
      </c>
      <c r="H105" s="382">
        <v>0</v>
      </c>
      <c r="I105" s="379">
        <v>-63.001089999999998</v>
      </c>
      <c r="J105" s="380">
        <v>-63.001089999999998</v>
      </c>
      <c r="K105" s="390" t="s">
        <v>219</v>
      </c>
    </row>
    <row r="106" spans="1:11" ht="14.4" customHeight="1" thickBot="1" x14ac:dyDescent="0.35">
      <c r="A106" s="401" t="s">
        <v>320</v>
      </c>
      <c r="B106" s="379">
        <v>0</v>
      </c>
      <c r="C106" s="379">
        <v>-93.545500000000004</v>
      </c>
      <c r="D106" s="380">
        <v>-93.545500000000004</v>
      </c>
      <c r="E106" s="389" t="s">
        <v>219</v>
      </c>
      <c r="F106" s="379">
        <v>0</v>
      </c>
      <c r="G106" s="380">
        <v>0</v>
      </c>
      <c r="H106" s="382">
        <v>0</v>
      </c>
      <c r="I106" s="379">
        <v>-63.001089999999998</v>
      </c>
      <c r="J106" s="380">
        <v>-63.001089999999998</v>
      </c>
      <c r="K106" s="390" t="s">
        <v>219</v>
      </c>
    </row>
    <row r="107" spans="1:11" ht="14.4" customHeight="1" thickBot="1" x14ac:dyDescent="0.35">
      <c r="A107" s="404" t="s">
        <v>321</v>
      </c>
      <c r="B107" s="384">
        <v>1971.10056033454</v>
      </c>
      <c r="C107" s="384">
        <v>2008.5535199999999</v>
      </c>
      <c r="D107" s="385">
        <v>37.452959665456</v>
      </c>
      <c r="E107" s="391">
        <v>1.01900103953</v>
      </c>
      <c r="F107" s="384">
        <v>2209.5467102518901</v>
      </c>
      <c r="G107" s="385">
        <v>2025.4178177309</v>
      </c>
      <c r="H107" s="387">
        <v>215.90727000000001</v>
      </c>
      <c r="I107" s="384">
        <v>1811.1952000000001</v>
      </c>
      <c r="J107" s="385">
        <v>-214.222617730899</v>
      </c>
      <c r="K107" s="392">
        <v>0.81971346955299995</v>
      </c>
    </row>
    <row r="108" spans="1:11" ht="14.4" customHeight="1" thickBot="1" x14ac:dyDescent="0.35">
      <c r="A108" s="399" t="s">
        <v>27</v>
      </c>
      <c r="B108" s="379">
        <v>447.44994932742298</v>
      </c>
      <c r="C108" s="379">
        <v>523.24713999999994</v>
      </c>
      <c r="D108" s="380">
        <v>75.797190672575994</v>
      </c>
      <c r="E108" s="381">
        <v>1.169398143382</v>
      </c>
      <c r="F108" s="379">
        <v>528.14337375316995</v>
      </c>
      <c r="G108" s="380">
        <v>484.13142594040602</v>
      </c>
      <c r="H108" s="382">
        <v>71.118960000000001</v>
      </c>
      <c r="I108" s="379">
        <v>431.37217000000101</v>
      </c>
      <c r="J108" s="380">
        <v>-52.759255940404003</v>
      </c>
      <c r="K108" s="383">
        <v>0.81677095924599996</v>
      </c>
    </row>
    <row r="109" spans="1:11" ht="14.4" customHeight="1" thickBot="1" x14ac:dyDescent="0.35">
      <c r="A109" s="403" t="s">
        <v>322</v>
      </c>
      <c r="B109" s="379">
        <v>0</v>
      </c>
      <c r="C109" s="379">
        <v>-1.9259900000000001</v>
      </c>
      <c r="D109" s="380">
        <v>-1.9259900000000001</v>
      </c>
      <c r="E109" s="389" t="s">
        <v>219</v>
      </c>
      <c r="F109" s="379">
        <v>0</v>
      </c>
      <c r="G109" s="380">
        <v>0</v>
      </c>
      <c r="H109" s="382">
        <v>0</v>
      </c>
      <c r="I109" s="379">
        <v>-0.22767000000000001</v>
      </c>
      <c r="J109" s="380">
        <v>-0.22767000000000001</v>
      </c>
      <c r="K109" s="390" t="s">
        <v>219</v>
      </c>
    </row>
    <row r="110" spans="1:11" ht="14.4" customHeight="1" thickBot="1" x14ac:dyDescent="0.35">
      <c r="A110" s="401" t="s">
        <v>323</v>
      </c>
      <c r="B110" s="379">
        <v>0</v>
      </c>
      <c r="C110" s="379">
        <v>-1.9259900000000001</v>
      </c>
      <c r="D110" s="380">
        <v>-1.9259900000000001</v>
      </c>
      <c r="E110" s="389" t="s">
        <v>219</v>
      </c>
      <c r="F110" s="379">
        <v>0</v>
      </c>
      <c r="G110" s="380">
        <v>0</v>
      </c>
      <c r="H110" s="382">
        <v>0</v>
      </c>
      <c r="I110" s="379">
        <v>-0.22767000000000001</v>
      </c>
      <c r="J110" s="380">
        <v>-0.22767000000000001</v>
      </c>
      <c r="K110" s="390" t="s">
        <v>219</v>
      </c>
    </row>
    <row r="111" spans="1:11" ht="14.4" customHeight="1" thickBot="1" x14ac:dyDescent="0.35">
      <c r="A111" s="403" t="s">
        <v>324</v>
      </c>
      <c r="B111" s="379">
        <v>447.44994932742298</v>
      </c>
      <c r="C111" s="379">
        <v>523.24713999999994</v>
      </c>
      <c r="D111" s="380">
        <v>75.797190672575994</v>
      </c>
      <c r="E111" s="381">
        <v>1.169398143382</v>
      </c>
      <c r="F111" s="379">
        <v>528.14337375316995</v>
      </c>
      <c r="G111" s="380">
        <v>484.13142594040602</v>
      </c>
      <c r="H111" s="382">
        <v>71.118960000000001</v>
      </c>
      <c r="I111" s="379">
        <v>431.37217000000101</v>
      </c>
      <c r="J111" s="380">
        <v>-52.759255940404003</v>
      </c>
      <c r="K111" s="383">
        <v>0.81677095924599996</v>
      </c>
    </row>
    <row r="112" spans="1:11" ht="14.4" customHeight="1" thickBot="1" x14ac:dyDescent="0.35">
      <c r="A112" s="401" t="s">
        <v>325</v>
      </c>
      <c r="B112" s="379">
        <v>158.16659517071699</v>
      </c>
      <c r="C112" s="379">
        <v>132.3158</v>
      </c>
      <c r="D112" s="380">
        <v>-25.850795170716001</v>
      </c>
      <c r="E112" s="381">
        <v>0.83655970375499999</v>
      </c>
      <c r="F112" s="379">
        <v>167.056585947446</v>
      </c>
      <c r="G112" s="380">
        <v>153.13520378515801</v>
      </c>
      <c r="H112" s="382">
        <v>59.871000000000002</v>
      </c>
      <c r="I112" s="379">
        <v>276.69510000000099</v>
      </c>
      <c r="J112" s="380">
        <v>123.559896214842</v>
      </c>
      <c r="K112" s="383">
        <v>1.6562956703</v>
      </c>
    </row>
    <row r="113" spans="1:11" ht="14.4" customHeight="1" thickBot="1" x14ac:dyDescent="0.35">
      <c r="A113" s="401" t="s">
        <v>326</v>
      </c>
      <c r="B113" s="379">
        <v>0</v>
      </c>
      <c r="C113" s="379">
        <v>21.268999999999998</v>
      </c>
      <c r="D113" s="380">
        <v>21.268999999999998</v>
      </c>
      <c r="E113" s="389" t="s">
        <v>219</v>
      </c>
      <c r="F113" s="379">
        <v>27.346253663534998</v>
      </c>
      <c r="G113" s="380">
        <v>25.067399191574001</v>
      </c>
      <c r="H113" s="382">
        <v>0</v>
      </c>
      <c r="I113" s="379">
        <v>9.1110000000000007</v>
      </c>
      <c r="J113" s="380">
        <v>-15.956399191573</v>
      </c>
      <c r="K113" s="383">
        <v>0.333171779655</v>
      </c>
    </row>
    <row r="114" spans="1:11" ht="14.4" customHeight="1" thickBot="1" x14ac:dyDescent="0.35">
      <c r="A114" s="401" t="s">
        <v>327</v>
      </c>
      <c r="B114" s="379">
        <v>46.827102959508998</v>
      </c>
      <c r="C114" s="379">
        <v>252.44881000000001</v>
      </c>
      <c r="D114" s="380">
        <v>205.621707040491</v>
      </c>
      <c r="E114" s="381">
        <v>5.3910832412219998</v>
      </c>
      <c r="F114" s="379">
        <v>209.69563746972301</v>
      </c>
      <c r="G114" s="380">
        <v>192.221001013913</v>
      </c>
      <c r="H114" s="382">
        <v>2.9342000000000001</v>
      </c>
      <c r="I114" s="379">
        <v>86.933700000000002</v>
      </c>
      <c r="J114" s="380">
        <v>-105.28730101391299</v>
      </c>
      <c r="K114" s="383">
        <v>0.41457085635599999</v>
      </c>
    </row>
    <row r="115" spans="1:11" ht="14.4" customHeight="1" thickBot="1" x14ac:dyDescent="0.35">
      <c r="A115" s="401" t="s">
        <v>328</v>
      </c>
      <c r="B115" s="379">
        <v>175.45625119719799</v>
      </c>
      <c r="C115" s="379">
        <v>67.735249999999994</v>
      </c>
      <c r="D115" s="380">
        <v>-107.72100119719801</v>
      </c>
      <c r="E115" s="381">
        <v>0.38605207587500001</v>
      </c>
      <c r="F115" s="379">
        <v>69.865076756744998</v>
      </c>
      <c r="G115" s="380">
        <v>64.042987027017006</v>
      </c>
      <c r="H115" s="382">
        <v>0</v>
      </c>
      <c r="I115" s="379">
        <v>7.6172000000000004</v>
      </c>
      <c r="J115" s="380">
        <v>-56.425787027017002</v>
      </c>
      <c r="K115" s="383">
        <v>0.109027290222</v>
      </c>
    </row>
    <row r="116" spans="1:11" ht="14.4" customHeight="1" thickBot="1" x14ac:dyDescent="0.35">
      <c r="A116" s="401" t="s">
        <v>329</v>
      </c>
      <c r="B116" s="379">
        <v>66.999999999999005</v>
      </c>
      <c r="C116" s="379">
        <v>46.23948</v>
      </c>
      <c r="D116" s="380">
        <v>-20.760519999999001</v>
      </c>
      <c r="E116" s="381">
        <v>0.69014149253699997</v>
      </c>
      <c r="F116" s="379">
        <v>54.179819915720003</v>
      </c>
      <c r="G116" s="380">
        <v>49.664834922742997</v>
      </c>
      <c r="H116" s="382">
        <v>8.3137600000000003</v>
      </c>
      <c r="I116" s="379">
        <v>51.015169999999998</v>
      </c>
      <c r="J116" s="380">
        <v>1.3503350772560001</v>
      </c>
      <c r="K116" s="383">
        <v>0.94158987754699996</v>
      </c>
    </row>
    <row r="117" spans="1:11" ht="14.4" customHeight="1" thickBot="1" x14ac:dyDescent="0.35">
      <c r="A117" s="401" t="s">
        <v>330</v>
      </c>
      <c r="B117" s="379">
        <v>0</v>
      </c>
      <c r="C117" s="379">
        <v>3.2387999999999999</v>
      </c>
      <c r="D117" s="380">
        <v>3.2387999999999999</v>
      </c>
      <c r="E117" s="389" t="s">
        <v>220</v>
      </c>
      <c r="F117" s="379">
        <v>0</v>
      </c>
      <c r="G117" s="380">
        <v>0</v>
      </c>
      <c r="H117" s="382">
        <v>0</v>
      </c>
      <c r="I117" s="379">
        <v>0</v>
      </c>
      <c r="J117" s="380">
        <v>0</v>
      </c>
      <c r="K117" s="383">
        <v>11</v>
      </c>
    </row>
    <row r="118" spans="1:11" ht="14.4" customHeight="1" thickBot="1" x14ac:dyDescent="0.35">
      <c r="A118" s="400" t="s">
        <v>331</v>
      </c>
      <c r="B118" s="384">
        <v>0</v>
      </c>
      <c r="C118" s="384">
        <v>1.9259900000000001</v>
      </c>
      <c r="D118" s="385">
        <v>1.9259900000000001</v>
      </c>
      <c r="E118" s="386" t="s">
        <v>219</v>
      </c>
      <c r="F118" s="384">
        <v>0</v>
      </c>
      <c r="G118" s="385">
        <v>0</v>
      </c>
      <c r="H118" s="387">
        <v>0</v>
      </c>
      <c r="I118" s="384">
        <v>0.22767000000000001</v>
      </c>
      <c r="J118" s="385">
        <v>0.22767000000000001</v>
      </c>
      <c r="K118" s="388" t="s">
        <v>219</v>
      </c>
    </row>
    <row r="119" spans="1:11" ht="14.4" customHeight="1" thickBot="1" x14ac:dyDescent="0.35">
      <c r="A119" s="401" t="s">
        <v>332</v>
      </c>
      <c r="B119" s="379">
        <v>0</v>
      </c>
      <c r="C119" s="379">
        <v>1.9259900000000001</v>
      </c>
      <c r="D119" s="380">
        <v>1.9259900000000001</v>
      </c>
      <c r="E119" s="389" t="s">
        <v>219</v>
      </c>
      <c r="F119" s="379">
        <v>0</v>
      </c>
      <c r="G119" s="380">
        <v>0</v>
      </c>
      <c r="H119" s="382">
        <v>0</v>
      </c>
      <c r="I119" s="379">
        <v>0.22767000000000001</v>
      </c>
      <c r="J119" s="380">
        <v>0.22767000000000001</v>
      </c>
      <c r="K119" s="390" t="s">
        <v>219</v>
      </c>
    </row>
    <row r="120" spans="1:11" ht="14.4" customHeight="1" thickBot="1" x14ac:dyDescent="0.35">
      <c r="A120" s="402" t="s">
        <v>28</v>
      </c>
      <c r="B120" s="384">
        <v>0</v>
      </c>
      <c r="C120" s="384">
        <v>30.562000000000001</v>
      </c>
      <c r="D120" s="385">
        <v>30.562000000000001</v>
      </c>
      <c r="E120" s="386" t="s">
        <v>219</v>
      </c>
      <c r="F120" s="384">
        <v>0</v>
      </c>
      <c r="G120" s="385">
        <v>0</v>
      </c>
      <c r="H120" s="387">
        <v>2.5</v>
      </c>
      <c r="I120" s="384">
        <v>54.786999999999999</v>
      </c>
      <c r="J120" s="385">
        <v>54.786999999999999</v>
      </c>
      <c r="K120" s="388" t="s">
        <v>219</v>
      </c>
    </row>
    <row r="121" spans="1:11" ht="14.4" customHeight="1" thickBot="1" x14ac:dyDescent="0.35">
      <c r="A121" s="400" t="s">
        <v>333</v>
      </c>
      <c r="B121" s="384">
        <v>0</v>
      </c>
      <c r="C121" s="384">
        <v>30.562000000000001</v>
      </c>
      <c r="D121" s="385">
        <v>30.562000000000001</v>
      </c>
      <c r="E121" s="386" t="s">
        <v>219</v>
      </c>
      <c r="F121" s="384">
        <v>0</v>
      </c>
      <c r="G121" s="385">
        <v>0</v>
      </c>
      <c r="H121" s="387">
        <v>2.5</v>
      </c>
      <c r="I121" s="384">
        <v>54.786999999999999</v>
      </c>
      <c r="J121" s="385">
        <v>54.786999999999999</v>
      </c>
      <c r="K121" s="388" t="s">
        <v>219</v>
      </c>
    </row>
    <row r="122" spans="1:11" ht="14.4" customHeight="1" thickBot="1" x14ac:dyDescent="0.35">
      <c r="A122" s="401" t="s">
        <v>334</v>
      </c>
      <c r="B122" s="379">
        <v>0</v>
      </c>
      <c r="C122" s="379">
        <v>18.036999999999999</v>
      </c>
      <c r="D122" s="380">
        <v>18.036999999999999</v>
      </c>
      <c r="E122" s="389" t="s">
        <v>219</v>
      </c>
      <c r="F122" s="379">
        <v>0</v>
      </c>
      <c r="G122" s="380">
        <v>0</v>
      </c>
      <c r="H122" s="382">
        <v>2.5</v>
      </c>
      <c r="I122" s="379">
        <v>41.576999999999998</v>
      </c>
      <c r="J122" s="380">
        <v>41.576999999999998</v>
      </c>
      <c r="K122" s="390" t="s">
        <v>219</v>
      </c>
    </row>
    <row r="123" spans="1:11" ht="14.4" customHeight="1" thickBot="1" x14ac:dyDescent="0.35">
      <c r="A123" s="401" t="s">
        <v>335</v>
      </c>
      <c r="B123" s="379">
        <v>0</v>
      </c>
      <c r="C123" s="379">
        <v>12.525</v>
      </c>
      <c r="D123" s="380">
        <v>12.525</v>
      </c>
      <c r="E123" s="389" t="s">
        <v>219</v>
      </c>
      <c r="F123" s="379">
        <v>0</v>
      </c>
      <c r="G123" s="380">
        <v>0</v>
      </c>
      <c r="H123" s="382">
        <v>0</v>
      </c>
      <c r="I123" s="379">
        <v>13.21</v>
      </c>
      <c r="J123" s="380">
        <v>13.21</v>
      </c>
      <c r="K123" s="390" t="s">
        <v>219</v>
      </c>
    </row>
    <row r="124" spans="1:11" ht="14.4" customHeight="1" thickBot="1" x14ac:dyDescent="0.35">
      <c r="A124" s="399" t="s">
        <v>29</v>
      </c>
      <c r="B124" s="379">
        <v>1523.65061100712</v>
      </c>
      <c r="C124" s="379">
        <v>1454.7443800000001</v>
      </c>
      <c r="D124" s="380">
        <v>-68.906231007119004</v>
      </c>
      <c r="E124" s="381">
        <v>0.95477556960200005</v>
      </c>
      <c r="F124" s="379">
        <v>1681.4033364987199</v>
      </c>
      <c r="G124" s="380">
        <v>1541.2863917904999</v>
      </c>
      <c r="H124" s="382">
        <v>142.28831</v>
      </c>
      <c r="I124" s="379">
        <v>1325.03603</v>
      </c>
      <c r="J124" s="380">
        <v>-216.25036179049499</v>
      </c>
      <c r="K124" s="383">
        <v>0.788053646163</v>
      </c>
    </row>
    <row r="125" spans="1:11" ht="14.4" customHeight="1" thickBot="1" x14ac:dyDescent="0.35">
      <c r="A125" s="400" t="s">
        <v>336</v>
      </c>
      <c r="B125" s="384">
        <v>0</v>
      </c>
      <c r="C125" s="384">
        <v>-5.91791</v>
      </c>
      <c r="D125" s="385">
        <v>-5.91791</v>
      </c>
      <c r="E125" s="386" t="s">
        <v>219</v>
      </c>
      <c r="F125" s="384">
        <v>0</v>
      </c>
      <c r="G125" s="385">
        <v>0</v>
      </c>
      <c r="H125" s="387">
        <v>0</v>
      </c>
      <c r="I125" s="384">
        <v>-3.9189400000000001</v>
      </c>
      <c r="J125" s="385">
        <v>-3.9189400000000001</v>
      </c>
      <c r="K125" s="388" t="s">
        <v>219</v>
      </c>
    </row>
    <row r="126" spans="1:11" ht="14.4" customHeight="1" thickBot="1" x14ac:dyDescent="0.35">
      <c r="A126" s="401" t="s">
        <v>337</v>
      </c>
      <c r="B126" s="379">
        <v>0</v>
      </c>
      <c r="C126" s="379">
        <v>-5.91791</v>
      </c>
      <c r="D126" s="380">
        <v>-5.91791</v>
      </c>
      <c r="E126" s="389" t="s">
        <v>219</v>
      </c>
      <c r="F126" s="379">
        <v>0</v>
      </c>
      <c r="G126" s="380">
        <v>0</v>
      </c>
      <c r="H126" s="382">
        <v>0</v>
      </c>
      <c r="I126" s="379">
        <v>-3.9189400000000001</v>
      </c>
      <c r="J126" s="380">
        <v>-3.9189400000000001</v>
      </c>
      <c r="K126" s="390" t="s">
        <v>219</v>
      </c>
    </row>
    <row r="127" spans="1:11" ht="14.4" customHeight="1" thickBot="1" x14ac:dyDescent="0.35">
      <c r="A127" s="400" t="s">
        <v>338</v>
      </c>
      <c r="B127" s="384">
        <v>1.3427468642880001</v>
      </c>
      <c r="C127" s="384">
        <v>0</v>
      </c>
      <c r="D127" s="385">
        <v>-1.3427468642880001</v>
      </c>
      <c r="E127" s="391">
        <v>0</v>
      </c>
      <c r="F127" s="384">
        <v>0</v>
      </c>
      <c r="G127" s="385">
        <v>0</v>
      </c>
      <c r="H127" s="387">
        <v>0</v>
      </c>
      <c r="I127" s="384">
        <v>0</v>
      </c>
      <c r="J127" s="385">
        <v>0</v>
      </c>
      <c r="K127" s="392">
        <v>11</v>
      </c>
    </row>
    <row r="128" spans="1:11" ht="14.4" customHeight="1" thickBot="1" x14ac:dyDescent="0.35">
      <c r="A128" s="401" t="s">
        <v>339</v>
      </c>
      <c r="B128" s="379">
        <v>1.3427468642880001</v>
      </c>
      <c r="C128" s="379">
        <v>0</v>
      </c>
      <c r="D128" s="380">
        <v>-1.3427468642880001</v>
      </c>
      <c r="E128" s="381">
        <v>0</v>
      </c>
      <c r="F128" s="379">
        <v>0</v>
      </c>
      <c r="G128" s="380">
        <v>0</v>
      </c>
      <c r="H128" s="382">
        <v>0</v>
      </c>
      <c r="I128" s="379">
        <v>0</v>
      </c>
      <c r="J128" s="380">
        <v>0</v>
      </c>
      <c r="K128" s="383">
        <v>11</v>
      </c>
    </row>
    <row r="129" spans="1:11" ht="14.4" customHeight="1" thickBot="1" x14ac:dyDescent="0.35">
      <c r="A129" s="400" t="s">
        <v>340</v>
      </c>
      <c r="B129" s="384">
        <v>45.894414692342004</v>
      </c>
      <c r="C129" s="384">
        <v>85.582300000000004</v>
      </c>
      <c r="D129" s="385">
        <v>39.687885307656998</v>
      </c>
      <c r="E129" s="391">
        <v>1.8647650389199999</v>
      </c>
      <c r="F129" s="384">
        <v>80.039227841916997</v>
      </c>
      <c r="G129" s="385">
        <v>73.369292188423998</v>
      </c>
      <c r="H129" s="387">
        <v>3.25854</v>
      </c>
      <c r="I129" s="384">
        <v>53.709710000000001</v>
      </c>
      <c r="J129" s="385">
        <v>-19.659582188424</v>
      </c>
      <c r="K129" s="392">
        <v>0.67104233071899999</v>
      </c>
    </row>
    <row r="130" spans="1:11" ht="14.4" customHeight="1" thickBot="1" x14ac:dyDescent="0.35">
      <c r="A130" s="401" t="s">
        <v>341</v>
      </c>
      <c r="B130" s="379">
        <v>2.9870675336489998</v>
      </c>
      <c r="C130" s="379">
        <v>46.636859999999999</v>
      </c>
      <c r="D130" s="380">
        <v>43.64979246635</v>
      </c>
      <c r="E130" s="381">
        <v>15.612924540416</v>
      </c>
      <c r="F130" s="379">
        <v>40.023274550963997</v>
      </c>
      <c r="G130" s="380">
        <v>36.688001671716997</v>
      </c>
      <c r="H130" s="382">
        <v>0.216</v>
      </c>
      <c r="I130" s="379">
        <v>17.731760000000001</v>
      </c>
      <c r="J130" s="380">
        <v>-18.956241671716999</v>
      </c>
      <c r="K130" s="383">
        <v>0.44303621327600001</v>
      </c>
    </row>
    <row r="131" spans="1:11" ht="14.4" customHeight="1" thickBot="1" x14ac:dyDescent="0.35">
      <c r="A131" s="401" t="s">
        <v>342</v>
      </c>
      <c r="B131" s="379">
        <v>42.907347158691998</v>
      </c>
      <c r="C131" s="379">
        <v>38.945439999999998</v>
      </c>
      <c r="D131" s="380">
        <v>-3.9619071586920001</v>
      </c>
      <c r="E131" s="381">
        <v>0.90766366552400002</v>
      </c>
      <c r="F131" s="379">
        <v>40.015953290953</v>
      </c>
      <c r="G131" s="380">
        <v>36.681290516707001</v>
      </c>
      <c r="H131" s="382">
        <v>3.0425399999999998</v>
      </c>
      <c r="I131" s="379">
        <v>35.97795</v>
      </c>
      <c r="J131" s="380">
        <v>-0.70334051670700004</v>
      </c>
      <c r="K131" s="383">
        <v>0.89909016382499996</v>
      </c>
    </row>
    <row r="132" spans="1:11" ht="14.4" customHeight="1" thickBot="1" x14ac:dyDescent="0.35">
      <c r="A132" s="400" t="s">
        <v>343</v>
      </c>
      <c r="B132" s="384">
        <v>0</v>
      </c>
      <c r="C132" s="384">
        <v>0</v>
      </c>
      <c r="D132" s="385">
        <v>0</v>
      </c>
      <c r="E132" s="386" t="s">
        <v>219</v>
      </c>
      <c r="F132" s="384">
        <v>0</v>
      </c>
      <c r="G132" s="385">
        <v>0</v>
      </c>
      <c r="H132" s="387">
        <v>0</v>
      </c>
      <c r="I132" s="384">
        <v>1.62</v>
      </c>
      <c r="J132" s="385">
        <v>1.62</v>
      </c>
      <c r="K132" s="388" t="s">
        <v>220</v>
      </c>
    </row>
    <row r="133" spans="1:11" ht="14.4" customHeight="1" thickBot="1" x14ac:dyDescent="0.35">
      <c r="A133" s="401" t="s">
        <v>344</v>
      </c>
      <c r="B133" s="379">
        <v>0</v>
      </c>
      <c r="C133" s="379">
        <v>0</v>
      </c>
      <c r="D133" s="380">
        <v>0</v>
      </c>
      <c r="E133" s="381">
        <v>1</v>
      </c>
      <c r="F133" s="379">
        <v>0</v>
      </c>
      <c r="G133" s="380">
        <v>0</v>
      </c>
      <c r="H133" s="382">
        <v>0</v>
      </c>
      <c r="I133" s="379">
        <v>1.62</v>
      </c>
      <c r="J133" s="380">
        <v>1.62</v>
      </c>
      <c r="K133" s="390" t="s">
        <v>220</v>
      </c>
    </row>
    <row r="134" spans="1:11" ht="14.4" customHeight="1" thickBot="1" x14ac:dyDescent="0.35">
      <c r="A134" s="400" t="s">
        <v>345</v>
      </c>
      <c r="B134" s="384">
        <v>403.12446921491102</v>
      </c>
      <c r="C134" s="384">
        <v>402.41626000000002</v>
      </c>
      <c r="D134" s="385">
        <v>-0.70820921491099997</v>
      </c>
      <c r="E134" s="391">
        <v>0.99824319963399999</v>
      </c>
      <c r="F134" s="384">
        <v>456.683952939373</v>
      </c>
      <c r="G134" s="385">
        <v>418.62695686109203</v>
      </c>
      <c r="H134" s="387">
        <v>37.084069999999997</v>
      </c>
      <c r="I134" s="384">
        <v>385.04195000000101</v>
      </c>
      <c r="J134" s="385">
        <v>-33.585006861091003</v>
      </c>
      <c r="K134" s="392">
        <v>0.84312563978099997</v>
      </c>
    </row>
    <row r="135" spans="1:11" ht="14.4" customHeight="1" thickBot="1" x14ac:dyDescent="0.35">
      <c r="A135" s="401" t="s">
        <v>346</v>
      </c>
      <c r="B135" s="379">
        <v>369</v>
      </c>
      <c r="C135" s="379">
        <v>361.81821000000002</v>
      </c>
      <c r="D135" s="380">
        <v>-7.1817900000000003</v>
      </c>
      <c r="E135" s="381">
        <v>0.98053715447099998</v>
      </c>
      <c r="F135" s="379">
        <v>411.67178664397602</v>
      </c>
      <c r="G135" s="380">
        <v>377.36580442364499</v>
      </c>
      <c r="H135" s="382">
        <v>32.116729999999997</v>
      </c>
      <c r="I135" s="379">
        <v>348.52015000000102</v>
      </c>
      <c r="J135" s="380">
        <v>-28.845654423644</v>
      </c>
      <c r="K135" s="383">
        <v>0.84659712253099995</v>
      </c>
    </row>
    <row r="136" spans="1:11" ht="14.4" customHeight="1" thickBot="1" x14ac:dyDescent="0.35">
      <c r="A136" s="401" t="s">
        <v>347</v>
      </c>
      <c r="B136" s="379">
        <v>0</v>
      </c>
      <c r="C136" s="379">
        <v>7.8891999999989997</v>
      </c>
      <c r="D136" s="380">
        <v>7.8891999999989997</v>
      </c>
      <c r="E136" s="389" t="s">
        <v>219</v>
      </c>
      <c r="F136" s="379">
        <v>11.736888831096</v>
      </c>
      <c r="G136" s="380">
        <v>10.758814761838</v>
      </c>
      <c r="H136" s="382">
        <v>3.0491999999999999</v>
      </c>
      <c r="I136" s="379">
        <v>5.4691999999999998</v>
      </c>
      <c r="J136" s="380">
        <v>-5.2896147618380001</v>
      </c>
      <c r="K136" s="383">
        <v>0.46598379508400001</v>
      </c>
    </row>
    <row r="137" spans="1:11" ht="14.4" customHeight="1" thickBot="1" x14ac:dyDescent="0.35">
      <c r="A137" s="401" t="s">
        <v>348</v>
      </c>
      <c r="B137" s="379">
        <v>1.086989341465</v>
      </c>
      <c r="C137" s="379">
        <v>0.72599999999999998</v>
      </c>
      <c r="D137" s="380">
        <v>-0.360989341465</v>
      </c>
      <c r="E137" s="381">
        <v>0.66789983333299996</v>
      </c>
      <c r="F137" s="379">
        <v>0.99009900989999999</v>
      </c>
      <c r="G137" s="380">
        <v>0.90759075907499998</v>
      </c>
      <c r="H137" s="382">
        <v>0</v>
      </c>
      <c r="I137" s="379">
        <v>1.3069999999999999</v>
      </c>
      <c r="J137" s="380">
        <v>0.39940924092399999</v>
      </c>
      <c r="K137" s="383">
        <v>1.3200700000000001</v>
      </c>
    </row>
    <row r="138" spans="1:11" ht="14.4" customHeight="1" thickBot="1" x14ac:dyDescent="0.35">
      <c r="A138" s="401" t="s">
        <v>349</v>
      </c>
      <c r="B138" s="379">
        <v>33.037479873445001</v>
      </c>
      <c r="C138" s="379">
        <v>31.982849999999999</v>
      </c>
      <c r="D138" s="380">
        <v>-1.0546298734449999</v>
      </c>
      <c r="E138" s="381">
        <v>0.96807777477300005</v>
      </c>
      <c r="F138" s="379">
        <v>32.285178454399002</v>
      </c>
      <c r="G138" s="380">
        <v>29.594746916533001</v>
      </c>
      <c r="H138" s="382">
        <v>1.91814</v>
      </c>
      <c r="I138" s="379">
        <v>29.7456</v>
      </c>
      <c r="J138" s="380">
        <v>0.15085308346599999</v>
      </c>
      <c r="K138" s="383">
        <v>0.92133918485199995</v>
      </c>
    </row>
    <row r="139" spans="1:11" ht="14.4" customHeight="1" thickBot="1" x14ac:dyDescent="0.35">
      <c r="A139" s="400" t="s">
        <v>350</v>
      </c>
      <c r="B139" s="384">
        <v>932.93301073737405</v>
      </c>
      <c r="C139" s="384">
        <v>784.80201999999997</v>
      </c>
      <c r="D139" s="385">
        <v>-148.130990737373</v>
      </c>
      <c r="E139" s="391">
        <v>0.84122012080899999</v>
      </c>
      <c r="F139" s="384">
        <v>1020.79290904397</v>
      </c>
      <c r="G139" s="385">
        <v>935.72683329030201</v>
      </c>
      <c r="H139" s="387">
        <v>44.300699999999999</v>
      </c>
      <c r="I139" s="384">
        <v>726.40037000000098</v>
      </c>
      <c r="J139" s="385">
        <v>-209.32646329030101</v>
      </c>
      <c r="K139" s="392">
        <v>0.711604051678</v>
      </c>
    </row>
    <row r="140" spans="1:11" ht="14.4" customHeight="1" thickBot="1" x14ac:dyDescent="0.35">
      <c r="A140" s="401" t="s">
        <v>351</v>
      </c>
      <c r="B140" s="379">
        <v>0</v>
      </c>
      <c r="C140" s="379">
        <v>3.2911999999999999</v>
      </c>
      <c r="D140" s="380">
        <v>3.2911999999999999</v>
      </c>
      <c r="E140" s="389" t="s">
        <v>220</v>
      </c>
      <c r="F140" s="379">
        <v>40.227738858510001</v>
      </c>
      <c r="G140" s="380">
        <v>36.875427286967003</v>
      </c>
      <c r="H140" s="382">
        <v>0</v>
      </c>
      <c r="I140" s="379">
        <v>0</v>
      </c>
      <c r="J140" s="380">
        <v>-36.875427286967003</v>
      </c>
      <c r="K140" s="383">
        <v>0</v>
      </c>
    </row>
    <row r="141" spans="1:11" ht="14.4" customHeight="1" thickBot="1" x14ac:dyDescent="0.35">
      <c r="A141" s="401" t="s">
        <v>352</v>
      </c>
      <c r="B141" s="379">
        <v>335.529275443367</v>
      </c>
      <c r="C141" s="379">
        <v>253.97891000000001</v>
      </c>
      <c r="D141" s="380">
        <v>-81.550365443366999</v>
      </c>
      <c r="E141" s="381">
        <v>0.75695007436899997</v>
      </c>
      <c r="F141" s="379">
        <v>255.02253579304801</v>
      </c>
      <c r="G141" s="380">
        <v>233.77065781029401</v>
      </c>
      <c r="H141" s="382">
        <v>23.396999999999998</v>
      </c>
      <c r="I141" s="379">
        <v>276.66291000000098</v>
      </c>
      <c r="J141" s="380">
        <v>42.892252189705999</v>
      </c>
      <c r="K141" s="383">
        <v>1.084856713308</v>
      </c>
    </row>
    <row r="142" spans="1:11" ht="14.4" customHeight="1" thickBot="1" x14ac:dyDescent="0.35">
      <c r="A142" s="401" t="s">
        <v>353</v>
      </c>
      <c r="B142" s="379">
        <v>97</v>
      </c>
      <c r="C142" s="379">
        <v>63.440099999998999</v>
      </c>
      <c r="D142" s="380">
        <v>-33.559899999999999</v>
      </c>
      <c r="E142" s="381">
        <v>0.65402164948399999</v>
      </c>
      <c r="F142" s="379">
        <v>180.990286483462</v>
      </c>
      <c r="G142" s="380">
        <v>165.90776260984001</v>
      </c>
      <c r="H142" s="382">
        <v>19.270199999999999</v>
      </c>
      <c r="I142" s="379">
        <v>55.339599999999997</v>
      </c>
      <c r="J142" s="380">
        <v>-110.56816260984</v>
      </c>
      <c r="K142" s="383">
        <v>0.30576005527799999</v>
      </c>
    </row>
    <row r="143" spans="1:11" ht="14.4" customHeight="1" thickBot="1" x14ac:dyDescent="0.35">
      <c r="A143" s="401" t="s">
        <v>354</v>
      </c>
      <c r="B143" s="379">
        <v>312.98922339812401</v>
      </c>
      <c r="C143" s="379">
        <v>427.959</v>
      </c>
      <c r="D143" s="380">
        <v>114.96977660187601</v>
      </c>
      <c r="E143" s="381">
        <v>1.367328227322</v>
      </c>
      <c r="F143" s="379">
        <v>514.02897888179598</v>
      </c>
      <c r="G143" s="380">
        <v>471.19323064164598</v>
      </c>
      <c r="H143" s="382">
        <v>1.6335</v>
      </c>
      <c r="I143" s="379">
        <v>353.51315</v>
      </c>
      <c r="J143" s="380">
        <v>-117.680080641646</v>
      </c>
      <c r="K143" s="383">
        <v>0.68773000068699996</v>
      </c>
    </row>
    <row r="144" spans="1:11" ht="14.4" customHeight="1" thickBot="1" x14ac:dyDescent="0.35">
      <c r="A144" s="401" t="s">
        <v>355</v>
      </c>
      <c r="B144" s="379">
        <v>187.41451189588199</v>
      </c>
      <c r="C144" s="379">
        <v>33.352209999999999</v>
      </c>
      <c r="D144" s="380">
        <v>-154.062301895882</v>
      </c>
      <c r="E144" s="381">
        <v>0.177959591616</v>
      </c>
      <c r="F144" s="379">
        <v>30.523369027148998</v>
      </c>
      <c r="G144" s="380">
        <v>27.979754941553001</v>
      </c>
      <c r="H144" s="382">
        <v>0</v>
      </c>
      <c r="I144" s="379">
        <v>40.884709999999998</v>
      </c>
      <c r="J144" s="380">
        <v>12.904955058445999</v>
      </c>
      <c r="K144" s="383">
        <v>1.3394560070879999</v>
      </c>
    </row>
    <row r="145" spans="1:11" ht="14.4" customHeight="1" thickBot="1" x14ac:dyDescent="0.35">
      <c r="A145" s="401" t="s">
        <v>356</v>
      </c>
      <c r="B145" s="379">
        <v>0</v>
      </c>
      <c r="C145" s="379">
        <v>2.7806000000000002</v>
      </c>
      <c r="D145" s="380">
        <v>2.7806000000000002</v>
      </c>
      <c r="E145" s="389" t="s">
        <v>220</v>
      </c>
      <c r="F145" s="379">
        <v>0</v>
      </c>
      <c r="G145" s="380">
        <v>0</v>
      </c>
      <c r="H145" s="382">
        <v>0</v>
      </c>
      <c r="I145" s="379">
        <v>0</v>
      </c>
      <c r="J145" s="380">
        <v>0</v>
      </c>
      <c r="K145" s="390" t="s">
        <v>219</v>
      </c>
    </row>
    <row r="146" spans="1:11" ht="14.4" customHeight="1" thickBot="1" x14ac:dyDescent="0.35">
      <c r="A146" s="400" t="s">
        <v>357</v>
      </c>
      <c r="B146" s="384">
        <v>140.35596949820399</v>
      </c>
      <c r="C146" s="384">
        <v>181.94380000000001</v>
      </c>
      <c r="D146" s="385">
        <v>41.587830501794997</v>
      </c>
      <c r="E146" s="391">
        <v>1.2963025416759999</v>
      </c>
      <c r="F146" s="384">
        <v>123.887246673467</v>
      </c>
      <c r="G146" s="385">
        <v>113.563309450679</v>
      </c>
      <c r="H146" s="387">
        <v>57.645000000000003</v>
      </c>
      <c r="I146" s="384">
        <v>158.26400000000001</v>
      </c>
      <c r="J146" s="385">
        <v>44.700690549321003</v>
      </c>
      <c r="K146" s="392">
        <v>1.27748419833</v>
      </c>
    </row>
    <row r="147" spans="1:11" ht="14.4" customHeight="1" thickBot="1" x14ac:dyDescent="0.35">
      <c r="A147" s="401" t="s">
        <v>358</v>
      </c>
      <c r="B147" s="379">
        <v>0</v>
      </c>
      <c r="C147" s="379">
        <v>5.2030000000000003</v>
      </c>
      <c r="D147" s="380">
        <v>5.2030000000000003</v>
      </c>
      <c r="E147" s="389" t="s">
        <v>220</v>
      </c>
      <c r="F147" s="379">
        <v>0</v>
      </c>
      <c r="G147" s="380">
        <v>0</v>
      </c>
      <c r="H147" s="382">
        <v>0</v>
      </c>
      <c r="I147" s="379">
        <v>0</v>
      </c>
      <c r="J147" s="380">
        <v>0</v>
      </c>
      <c r="K147" s="390" t="s">
        <v>219</v>
      </c>
    </row>
    <row r="148" spans="1:11" ht="14.4" customHeight="1" thickBot="1" x14ac:dyDescent="0.35">
      <c r="A148" s="401" t="s">
        <v>359</v>
      </c>
      <c r="B148" s="379">
        <v>10.355969498204001</v>
      </c>
      <c r="C148" s="379">
        <v>5.3719999999999999</v>
      </c>
      <c r="D148" s="380">
        <v>-4.9839694982039999</v>
      </c>
      <c r="E148" s="381">
        <v>0.51873462942600002</v>
      </c>
      <c r="F148" s="379">
        <v>3.8872466734670001</v>
      </c>
      <c r="G148" s="380">
        <v>3.5633094506780001</v>
      </c>
      <c r="H148" s="382">
        <v>0</v>
      </c>
      <c r="I148" s="379">
        <v>0</v>
      </c>
      <c r="J148" s="380">
        <v>-3.5633094506780001</v>
      </c>
      <c r="K148" s="383">
        <v>0</v>
      </c>
    </row>
    <row r="149" spans="1:11" ht="14.4" customHeight="1" thickBot="1" x14ac:dyDescent="0.35">
      <c r="A149" s="401" t="s">
        <v>360</v>
      </c>
      <c r="B149" s="379">
        <v>80</v>
      </c>
      <c r="C149" s="379">
        <v>81.847700000000003</v>
      </c>
      <c r="D149" s="380">
        <v>1.8476999999999999</v>
      </c>
      <c r="E149" s="381">
        <v>1.02309625</v>
      </c>
      <c r="F149" s="379">
        <v>70</v>
      </c>
      <c r="G149" s="380">
        <v>64.166666666666003</v>
      </c>
      <c r="H149" s="382">
        <v>44.564999999999998</v>
      </c>
      <c r="I149" s="379">
        <v>116.12</v>
      </c>
      <c r="J149" s="380">
        <v>51.953333333332999</v>
      </c>
      <c r="K149" s="383">
        <v>1.658857142857</v>
      </c>
    </row>
    <row r="150" spans="1:11" ht="14.4" customHeight="1" thickBot="1" x14ac:dyDescent="0.35">
      <c r="A150" s="401" t="s">
        <v>361</v>
      </c>
      <c r="B150" s="379">
        <v>50</v>
      </c>
      <c r="C150" s="379">
        <v>30.249999999999002</v>
      </c>
      <c r="D150" s="380">
        <v>-19.75</v>
      </c>
      <c r="E150" s="381">
        <v>0.604999999999</v>
      </c>
      <c r="F150" s="379">
        <v>50</v>
      </c>
      <c r="G150" s="380">
        <v>45.833333333333002</v>
      </c>
      <c r="H150" s="382">
        <v>0</v>
      </c>
      <c r="I150" s="379">
        <v>0</v>
      </c>
      <c r="J150" s="380">
        <v>-45.833333333333002</v>
      </c>
      <c r="K150" s="383">
        <v>0</v>
      </c>
    </row>
    <row r="151" spans="1:11" ht="14.4" customHeight="1" thickBot="1" x14ac:dyDescent="0.35">
      <c r="A151" s="401" t="s">
        <v>362</v>
      </c>
      <c r="B151" s="379">
        <v>0</v>
      </c>
      <c r="C151" s="379">
        <v>59.271099999999002</v>
      </c>
      <c r="D151" s="380">
        <v>59.271099999999002</v>
      </c>
      <c r="E151" s="389" t="s">
        <v>220</v>
      </c>
      <c r="F151" s="379">
        <v>0</v>
      </c>
      <c r="G151" s="380">
        <v>0</v>
      </c>
      <c r="H151" s="382">
        <v>13.08</v>
      </c>
      <c r="I151" s="379">
        <v>42.143999999999998</v>
      </c>
      <c r="J151" s="380">
        <v>42.143999999999998</v>
      </c>
      <c r="K151" s="390" t="s">
        <v>219</v>
      </c>
    </row>
    <row r="152" spans="1:11" ht="14.4" customHeight="1" thickBot="1" x14ac:dyDescent="0.35">
      <c r="A152" s="400" t="s">
        <v>363</v>
      </c>
      <c r="B152" s="384">
        <v>0</v>
      </c>
      <c r="C152" s="384">
        <v>5.91791</v>
      </c>
      <c r="D152" s="385">
        <v>5.91791</v>
      </c>
      <c r="E152" s="386" t="s">
        <v>219</v>
      </c>
      <c r="F152" s="384">
        <v>0</v>
      </c>
      <c r="G152" s="385">
        <v>0</v>
      </c>
      <c r="H152" s="387">
        <v>0</v>
      </c>
      <c r="I152" s="384">
        <v>3.9189400000000001</v>
      </c>
      <c r="J152" s="385">
        <v>3.9189400000000001</v>
      </c>
      <c r="K152" s="388" t="s">
        <v>219</v>
      </c>
    </row>
    <row r="153" spans="1:11" ht="14.4" customHeight="1" thickBot="1" x14ac:dyDescent="0.35">
      <c r="A153" s="401" t="s">
        <v>364</v>
      </c>
      <c r="B153" s="379">
        <v>0</v>
      </c>
      <c r="C153" s="379">
        <v>0.93579000000000001</v>
      </c>
      <c r="D153" s="380">
        <v>0.93579000000000001</v>
      </c>
      <c r="E153" s="389" t="s">
        <v>219</v>
      </c>
      <c r="F153" s="379">
        <v>0</v>
      </c>
      <c r="G153" s="380">
        <v>0</v>
      </c>
      <c r="H153" s="382">
        <v>0</v>
      </c>
      <c r="I153" s="379">
        <v>0.69152999999999998</v>
      </c>
      <c r="J153" s="380">
        <v>0.69152999999999998</v>
      </c>
      <c r="K153" s="390" t="s">
        <v>219</v>
      </c>
    </row>
    <row r="154" spans="1:11" ht="14.4" customHeight="1" thickBot="1" x14ac:dyDescent="0.35">
      <c r="A154" s="401" t="s">
        <v>365</v>
      </c>
      <c r="B154" s="379">
        <v>0</v>
      </c>
      <c r="C154" s="379">
        <v>3.2476400000000001</v>
      </c>
      <c r="D154" s="380">
        <v>3.2476400000000001</v>
      </c>
      <c r="E154" s="389" t="s">
        <v>219</v>
      </c>
      <c r="F154" s="379">
        <v>0</v>
      </c>
      <c r="G154" s="380">
        <v>0</v>
      </c>
      <c r="H154" s="382">
        <v>0</v>
      </c>
      <c r="I154" s="379">
        <v>2.4391400000000001</v>
      </c>
      <c r="J154" s="380">
        <v>2.4391400000000001</v>
      </c>
      <c r="K154" s="390" t="s">
        <v>219</v>
      </c>
    </row>
    <row r="155" spans="1:11" ht="14.4" customHeight="1" thickBot="1" x14ac:dyDescent="0.35">
      <c r="A155" s="401" t="s">
        <v>366</v>
      </c>
      <c r="B155" s="379">
        <v>0</v>
      </c>
      <c r="C155" s="379">
        <v>1.4021600000000001</v>
      </c>
      <c r="D155" s="380">
        <v>1.4021600000000001</v>
      </c>
      <c r="E155" s="389" t="s">
        <v>219</v>
      </c>
      <c r="F155" s="379">
        <v>0</v>
      </c>
      <c r="G155" s="380">
        <v>0</v>
      </c>
      <c r="H155" s="382">
        <v>0</v>
      </c>
      <c r="I155" s="379">
        <v>0.70757000000000003</v>
      </c>
      <c r="J155" s="380">
        <v>0.70757000000000003</v>
      </c>
      <c r="K155" s="390" t="s">
        <v>219</v>
      </c>
    </row>
    <row r="156" spans="1:11" ht="14.4" customHeight="1" thickBot="1" x14ac:dyDescent="0.35">
      <c r="A156" s="401" t="s">
        <v>367</v>
      </c>
      <c r="B156" s="379">
        <v>0</v>
      </c>
      <c r="C156" s="379">
        <v>0.33232</v>
      </c>
      <c r="D156" s="380">
        <v>0.33232</v>
      </c>
      <c r="E156" s="389" t="s">
        <v>219</v>
      </c>
      <c r="F156" s="379">
        <v>0</v>
      </c>
      <c r="G156" s="380">
        <v>0</v>
      </c>
      <c r="H156" s="382">
        <v>0</v>
      </c>
      <c r="I156" s="379">
        <v>8.0699999999999994E-2</v>
      </c>
      <c r="J156" s="380">
        <v>8.0699999999999994E-2</v>
      </c>
      <c r="K156" s="390" t="s">
        <v>219</v>
      </c>
    </row>
    <row r="157" spans="1:11" ht="14.4" customHeight="1" thickBot="1" x14ac:dyDescent="0.35">
      <c r="A157" s="398" t="s">
        <v>30</v>
      </c>
      <c r="B157" s="379">
        <v>35553</v>
      </c>
      <c r="C157" s="379">
        <v>39881.615449999998</v>
      </c>
      <c r="D157" s="380">
        <v>4328.6154499999902</v>
      </c>
      <c r="E157" s="381">
        <v>1.1217510603880001</v>
      </c>
      <c r="F157" s="379">
        <v>42786.4841649265</v>
      </c>
      <c r="G157" s="380">
        <v>39220.9438178493</v>
      </c>
      <c r="H157" s="382">
        <v>4980.1614300000101</v>
      </c>
      <c r="I157" s="379">
        <v>43771.476880000097</v>
      </c>
      <c r="J157" s="380">
        <v>4550.5330621508001</v>
      </c>
      <c r="K157" s="383">
        <v>1.0230211183339999</v>
      </c>
    </row>
    <row r="158" spans="1:11" ht="14.4" customHeight="1" thickBot="1" x14ac:dyDescent="0.35">
      <c r="A158" s="402" t="s">
        <v>368</v>
      </c>
      <c r="B158" s="384">
        <v>26196</v>
      </c>
      <c r="C158" s="384">
        <v>29348.639999999999</v>
      </c>
      <c r="D158" s="385">
        <v>3152.6399999999799</v>
      </c>
      <c r="E158" s="391">
        <v>1.120348144754</v>
      </c>
      <c r="F158" s="384">
        <v>31511.284164926499</v>
      </c>
      <c r="G158" s="385">
        <v>28885.343817849302</v>
      </c>
      <c r="H158" s="387">
        <v>3669.9170000000099</v>
      </c>
      <c r="I158" s="384">
        <v>32209.654999999999</v>
      </c>
      <c r="J158" s="385">
        <v>3324.31118215078</v>
      </c>
      <c r="K158" s="392">
        <v>1.0221625634610001</v>
      </c>
    </row>
    <row r="159" spans="1:11" ht="14.4" customHeight="1" thickBot="1" x14ac:dyDescent="0.35">
      <c r="A159" s="400" t="s">
        <v>369</v>
      </c>
      <c r="B159" s="384">
        <v>0</v>
      </c>
      <c r="C159" s="384">
        <v>-139.37862000000001</v>
      </c>
      <c r="D159" s="385">
        <v>-139.37862000000001</v>
      </c>
      <c r="E159" s="386" t="s">
        <v>219</v>
      </c>
      <c r="F159" s="384">
        <v>0</v>
      </c>
      <c r="G159" s="385">
        <v>0</v>
      </c>
      <c r="H159" s="387">
        <v>0</v>
      </c>
      <c r="I159" s="384">
        <v>-116.14232</v>
      </c>
      <c r="J159" s="385">
        <v>-116.14232</v>
      </c>
      <c r="K159" s="388" t="s">
        <v>219</v>
      </c>
    </row>
    <row r="160" spans="1:11" ht="14.4" customHeight="1" thickBot="1" x14ac:dyDescent="0.35">
      <c r="A160" s="401" t="s">
        <v>370</v>
      </c>
      <c r="B160" s="379">
        <v>0</v>
      </c>
      <c r="C160" s="379">
        <v>-139.37862000000001</v>
      </c>
      <c r="D160" s="380">
        <v>-139.37862000000001</v>
      </c>
      <c r="E160" s="389" t="s">
        <v>219</v>
      </c>
      <c r="F160" s="379">
        <v>0</v>
      </c>
      <c r="G160" s="380">
        <v>0</v>
      </c>
      <c r="H160" s="382">
        <v>0</v>
      </c>
      <c r="I160" s="379">
        <v>-116.14232</v>
      </c>
      <c r="J160" s="380">
        <v>-116.14232</v>
      </c>
      <c r="K160" s="390" t="s">
        <v>219</v>
      </c>
    </row>
    <row r="161" spans="1:11" ht="14.4" customHeight="1" thickBot="1" x14ac:dyDescent="0.35">
      <c r="A161" s="400" t="s">
        <v>371</v>
      </c>
      <c r="B161" s="384">
        <v>26003</v>
      </c>
      <c r="C161" s="384">
        <v>29130.585999999999</v>
      </c>
      <c r="D161" s="385">
        <v>3127.5859999999798</v>
      </c>
      <c r="E161" s="391">
        <v>1.1202778910119999</v>
      </c>
      <c r="F161" s="384">
        <v>31319.999999999902</v>
      </c>
      <c r="G161" s="385">
        <v>28709.999999999902</v>
      </c>
      <c r="H161" s="387">
        <v>3614.48200000001</v>
      </c>
      <c r="I161" s="384">
        <v>31915.996999999999</v>
      </c>
      <c r="J161" s="385">
        <v>3205.9970000001399</v>
      </c>
      <c r="K161" s="392">
        <v>1.019029278416</v>
      </c>
    </row>
    <row r="162" spans="1:11" ht="14.4" customHeight="1" thickBot="1" x14ac:dyDescent="0.35">
      <c r="A162" s="401" t="s">
        <v>372</v>
      </c>
      <c r="B162" s="379">
        <v>26003</v>
      </c>
      <c r="C162" s="379">
        <v>29130.585999999999</v>
      </c>
      <c r="D162" s="380">
        <v>3127.5859999999798</v>
      </c>
      <c r="E162" s="381">
        <v>1.1202778910119999</v>
      </c>
      <c r="F162" s="379">
        <v>31319.999999999902</v>
      </c>
      <c r="G162" s="380">
        <v>28709.999999999902</v>
      </c>
      <c r="H162" s="382">
        <v>3614.48200000001</v>
      </c>
      <c r="I162" s="379">
        <v>31915.996999999999</v>
      </c>
      <c r="J162" s="380">
        <v>3205.9970000001399</v>
      </c>
      <c r="K162" s="383">
        <v>1.019029278416</v>
      </c>
    </row>
    <row r="163" spans="1:11" ht="14.4" customHeight="1" thickBot="1" x14ac:dyDescent="0.35">
      <c r="A163" s="400" t="s">
        <v>373</v>
      </c>
      <c r="B163" s="384">
        <v>120</v>
      </c>
      <c r="C163" s="384">
        <v>99.9</v>
      </c>
      <c r="D163" s="385">
        <v>-20.099999999999</v>
      </c>
      <c r="E163" s="391">
        <v>0.83250000000000002</v>
      </c>
      <c r="F163" s="384">
        <v>116.64116492655999</v>
      </c>
      <c r="G163" s="385">
        <v>106.921067849347</v>
      </c>
      <c r="H163" s="387">
        <v>24.3</v>
      </c>
      <c r="I163" s="384">
        <v>161.74</v>
      </c>
      <c r="J163" s="385">
        <v>54.818932150652998</v>
      </c>
      <c r="K163" s="392">
        <v>1.386645959013</v>
      </c>
    </row>
    <row r="164" spans="1:11" ht="14.4" customHeight="1" thickBot="1" x14ac:dyDescent="0.35">
      <c r="A164" s="401" t="s">
        <v>374</v>
      </c>
      <c r="B164" s="379">
        <v>120</v>
      </c>
      <c r="C164" s="379">
        <v>99.9</v>
      </c>
      <c r="D164" s="380">
        <v>-20.099999999999</v>
      </c>
      <c r="E164" s="381">
        <v>0.83250000000000002</v>
      </c>
      <c r="F164" s="379">
        <v>116.64116492655999</v>
      </c>
      <c r="G164" s="380">
        <v>106.921067849347</v>
      </c>
      <c r="H164" s="382">
        <v>24.3</v>
      </c>
      <c r="I164" s="379">
        <v>161.74</v>
      </c>
      <c r="J164" s="380">
        <v>54.818932150652998</v>
      </c>
      <c r="K164" s="383">
        <v>1.386645959013</v>
      </c>
    </row>
    <row r="165" spans="1:11" ht="14.4" customHeight="1" thickBot="1" x14ac:dyDescent="0.35">
      <c r="A165" s="400" t="s">
        <v>375</v>
      </c>
      <c r="B165" s="384">
        <v>73</v>
      </c>
      <c r="C165" s="384">
        <v>87.403999999999996</v>
      </c>
      <c r="D165" s="385">
        <v>14.403999999999</v>
      </c>
      <c r="E165" s="391">
        <v>1.1973150684930001</v>
      </c>
      <c r="F165" s="384">
        <v>74.643000000000001</v>
      </c>
      <c r="G165" s="385">
        <v>68.422749999999994</v>
      </c>
      <c r="H165" s="387">
        <v>29.635000000000002</v>
      </c>
      <c r="I165" s="384">
        <v>106.66800000000001</v>
      </c>
      <c r="J165" s="385">
        <v>38.245249999999999</v>
      </c>
      <c r="K165" s="392">
        <v>1.4290422410670001</v>
      </c>
    </row>
    <row r="166" spans="1:11" ht="14.4" customHeight="1" thickBot="1" x14ac:dyDescent="0.35">
      <c r="A166" s="401" t="s">
        <v>376</v>
      </c>
      <c r="B166" s="379">
        <v>73</v>
      </c>
      <c r="C166" s="379">
        <v>87.403999999999996</v>
      </c>
      <c r="D166" s="380">
        <v>14.403999999999</v>
      </c>
      <c r="E166" s="381">
        <v>1.1973150684930001</v>
      </c>
      <c r="F166" s="379">
        <v>74.643000000000001</v>
      </c>
      <c r="G166" s="380">
        <v>68.422749999999994</v>
      </c>
      <c r="H166" s="382">
        <v>29.635000000000002</v>
      </c>
      <c r="I166" s="379">
        <v>106.66800000000001</v>
      </c>
      <c r="J166" s="380">
        <v>38.245249999999999</v>
      </c>
      <c r="K166" s="383">
        <v>1.4290422410670001</v>
      </c>
    </row>
    <row r="167" spans="1:11" ht="14.4" customHeight="1" thickBot="1" x14ac:dyDescent="0.35">
      <c r="A167" s="403" t="s">
        <v>377</v>
      </c>
      <c r="B167" s="379">
        <v>0</v>
      </c>
      <c r="C167" s="379">
        <v>30.75</v>
      </c>
      <c r="D167" s="380">
        <v>30.75</v>
      </c>
      <c r="E167" s="389" t="s">
        <v>220</v>
      </c>
      <c r="F167" s="379">
        <v>0</v>
      </c>
      <c r="G167" s="380">
        <v>0</v>
      </c>
      <c r="H167" s="382">
        <v>1.5</v>
      </c>
      <c r="I167" s="379">
        <v>25.25</v>
      </c>
      <c r="J167" s="380">
        <v>25.25</v>
      </c>
      <c r="K167" s="390" t="s">
        <v>219</v>
      </c>
    </row>
    <row r="168" spans="1:11" ht="14.4" customHeight="1" thickBot="1" x14ac:dyDescent="0.35">
      <c r="A168" s="401" t="s">
        <v>378</v>
      </c>
      <c r="B168" s="379">
        <v>0</v>
      </c>
      <c r="C168" s="379">
        <v>30.75</v>
      </c>
      <c r="D168" s="380">
        <v>30.75</v>
      </c>
      <c r="E168" s="389" t="s">
        <v>220</v>
      </c>
      <c r="F168" s="379">
        <v>0</v>
      </c>
      <c r="G168" s="380">
        <v>0</v>
      </c>
      <c r="H168" s="382">
        <v>1.5</v>
      </c>
      <c r="I168" s="379">
        <v>25.25</v>
      </c>
      <c r="J168" s="380">
        <v>25.25</v>
      </c>
      <c r="K168" s="390" t="s">
        <v>219</v>
      </c>
    </row>
    <row r="169" spans="1:11" ht="14.4" customHeight="1" thickBot="1" x14ac:dyDescent="0.35">
      <c r="A169" s="400" t="s">
        <v>379</v>
      </c>
      <c r="B169" s="384">
        <v>0</v>
      </c>
      <c r="C169" s="384">
        <v>139.37862000000001</v>
      </c>
      <c r="D169" s="385">
        <v>139.37862000000001</v>
      </c>
      <c r="E169" s="386" t="s">
        <v>219</v>
      </c>
      <c r="F169" s="384">
        <v>0</v>
      </c>
      <c r="G169" s="385">
        <v>0</v>
      </c>
      <c r="H169" s="387">
        <v>0</v>
      </c>
      <c r="I169" s="384">
        <v>116.14232</v>
      </c>
      <c r="J169" s="385">
        <v>116.14232</v>
      </c>
      <c r="K169" s="388" t="s">
        <v>219</v>
      </c>
    </row>
    <row r="170" spans="1:11" ht="14.4" customHeight="1" thickBot="1" x14ac:dyDescent="0.35">
      <c r="A170" s="401" t="s">
        <v>380</v>
      </c>
      <c r="B170" s="379">
        <v>0</v>
      </c>
      <c r="C170" s="379">
        <v>2.2737367544323201E-13</v>
      </c>
      <c r="D170" s="380">
        <v>2.2737367544323201E-13</v>
      </c>
      <c r="E170" s="389" t="s">
        <v>219</v>
      </c>
      <c r="F170" s="379">
        <v>0</v>
      </c>
      <c r="G170" s="380">
        <v>0</v>
      </c>
      <c r="H170" s="382">
        <v>0</v>
      </c>
      <c r="I170" s="379">
        <v>116.02995</v>
      </c>
      <c r="J170" s="380">
        <v>116.02995</v>
      </c>
      <c r="K170" s="390" t="s">
        <v>219</v>
      </c>
    </row>
    <row r="171" spans="1:11" ht="14.4" customHeight="1" thickBot="1" x14ac:dyDescent="0.35">
      <c r="A171" s="401" t="s">
        <v>381</v>
      </c>
      <c r="B171" s="379">
        <v>0</v>
      </c>
      <c r="C171" s="379">
        <v>138.76616000000001</v>
      </c>
      <c r="D171" s="380">
        <v>138.76616000000001</v>
      </c>
      <c r="E171" s="389" t="s">
        <v>220</v>
      </c>
      <c r="F171" s="379">
        <v>0</v>
      </c>
      <c r="G171" s="380">
        <v>0</v>
      </c>
      <c r="H171" s="382">
        <v>0</v>
      </c>
      <c r="I171" s="379">
        <v>0</v>
      </c>
      <c r="J171" s="380">
        <v>0</v>
      </c>
      <c r="K171" s="383">
        <v>11</v>
      </c>
    </row>
    <row r="172" spans="1:11" ht="14.4" customHeight="1" thickBot="1" x14ac:dyDescent="0.35">
      <c r="A172" s="401" t="s">
        <v>382</v>
      </c>
      <c r="B172" s="379">
        <v>0</v>
      </c>
      <c r="C172" s="379">
        <v>0.61246</v>
      </c>
      <c r="D172" s="380">
        <v>0.61246</v>
      </c>
      <c r="E172" s="389" t="s">
        <v>219</v>
      </c>
      <c r="F172" s="379">
        <v>0</v>
      </c>
      <c r="G172" s="380">
        <v>0</v>
      </c>
      <c r="H172" s="382">
        <v>0</v>
      </c>
      <c r="I172" s="379">
        <v>0.11237</v>
      </c>
      <c r="J172" s="380">
        <v>0.11237</v>
      </c>
      <c r="K172" s="390" t="s">
        <v>219</v>
      </c>
    </row>
    <row r="173" spans="1:11" ht="14.4" customHeight="1" thickBot="1" x14ac:dyDescent="0.35">
      <c r="A173" s="399" t="s">
        <v>383</v>
      </c>
      <c r="B173" s="379">
        <v>8838.9999999999909</v>
      </c>
      <c r="C173" s="379">
        <v>9948.6166799999992</v>
      </c>
      <c r="D173" s="380">
        <v>1109.6166800000101</v>
      </c>
      <c r="E173" s="381">
        <v>1.1255364498239999</v>
      </c>
      <c r="F173" s="379">
        <v>10648.8</v>
      </c>
      <c r="G173" s="380">
        <v>9761.4</v>
      </c>
      <c r="H173" s="382">
        <v>1237.6965499999999</v>
      </c>
      <c r="I173" s="379">
        <v>10922.28472</v>
      </c>
      <c r="J173" s="380">
        <v>1160.88472000002</v>
      </c>
      <c r="K173" s="383">
        <v>1.025682210202</v>
      </c>
    </row>
    <row r="174" spans="1:11" ht="14.4" customHeight="1" thickBot="1" x14ac:dyDescent="0.35">
      <c r="A174" s="400" t="s">
        <v>384</v>
      </c>
      <c r="B174" s="384">
        <v>0</v>
      </c>
      <c r="C174" s="384">
        <v>-47.180660000000003</v>
      </c>
      <c r="D174" s="385">
        <v>-47.180660000000003</v>
      </c>
      <c r="E174" s="386" t="s">
        <v>219</v>
      </c>
      <c r="F174" s="384">
        <v>0</v>
      </c>
      <c r="G174" s="385">
        <v>0</v>
      </c>
      <c r="H174" s="387">
        <v>0</v>
      </c>
      <c r="I174" s="384">
        <v>-39.450229999999998</v>
      </c>
      <c r="J174" s="385">
        <v>-39.450229999999998</v>
      </c>
      <c r="K174" s="388" t="s">
        <v>219</v>
      </c>
    </row>
    <row r="175" spans="1:11" ht="14.4" customHeight="1" thickBot="1" x14ac:dyDescent="0.35">
      <c r="A175" s="401" t="s">
        <v>385</v>
      </c>
      <c r="B175" s="379">
        <v>0</v>
      </c>
      <c r="C175" s="379">
        <v>-47.180660000000003</v>
      </c>
      <c r="D175" s="380">
        <v>-47.180660000000003</v>
      </c>
      <c r="E175" s="389" t="s">
        <v>219</v>
      </c>
      <c r="F175" s="379">
        <v>0</v>
      </c>
      <c r="G175" s="380">
        <v>0</v>
      </c>
      <c r="H175" s="382">
        <v>0</v>
      </c>
      <c r="I175" s="379">
        <v>-39.450229999999998</v>
      </c>
      <c r="J175" s="380">
        <v>-39.450229999999998</v>
      </c>
      <c r="K175" s="390" t="s">
        <v>219</v>
      </c>
    </row>
    <row r="176" spans="1:11" ht="14.4" customHeight="1" thickBot="1" x14ac:dyDescent="0.35">
      <c r="A176" s="400" t="s">
        <v>386</v>
      </c>
      <c r="B176" s="384">
        <v>2339.99999999999</v>
      </c>
      <c r="C176" s="384">
        <v>2633.30771</v>
      </c>
      <c r="D176" s="385">
        <v>293.30771000000999</v>
      </c>
      <c r="E176" s="391">
        <v>1.1253451752129999</v>
      </c>
      <c r="F176" s="384">
        <v>2818.8000000000102</v>
      </c>
      <c r="G176" s="385">
        <v>2583.9000000000101</v>
      </c>
      <c r="H176" s="387">
        <v>327.62605000000002</v>
      </c>
      <c r="I176" s="384">
        <v>2891.0317500000001</v>
      </c>
      <c r="J176" s="385">
        <v>307.13174999999802</v>
      </c>
      <c r="K176" s="392">
        <v>1.025625</v>
      </c>
    </row>
    <row r="177" spans="1:11" ht="14.4" customHeight="1" thickBot="1" x14ac:dyDescent="0.35">
      <c r="A177" s="401" t="s">
        <v>387</v>
      </c>
      <c r="B177" s="379">
        <v>2339.99999999999</v>
      </c>
      <c r="C177" s="379">
        <v>2633.30771</v>
      </c>
      <c r="D177" s="380">
        <v>293.30771000000999</v>
      </c>
      <c r="E177" s="381">
        <v>1.1253451752129999</v>
      </c>
      <c r="F177" s="379">
        <v>2818.8000000000102</v>
      </c>
      <c r="G177" s="380">
        <v>2583.9000000000101</v>
      </c>
      <c r="H177" s="382">
        <v>327.62605000000002</v>
      </c>
      <c r="I177" s="379">
        <v>2891.0317500000001</v>
      </c>
      <c r="J177" s="380">
        <v>307.13174999999802</v>
      </c>
      <c r="K177" s="383">
        <v>1.025625</v>
      </c>
    </row>
    <row r="178" spans="1:11" ht="14.4" customHeight="1" thickBot="1" x14ac:dyDescent="0.35">
      <c r="A178" s="400" t="s">
        <v>388</v>
      </c>
      <c r="B178" s="384">
        <v>6499</v>
      </c>
      <c r="C178" s="384">
        <v>7315.30897</v>
      </c>
      <c r="D178" s="385">
        <v>816.30897000000004</v>
      </c>
      <c r="E178" s="391">
        <v>1.1256053192790001</v>
      </c>
      <c r="F178" s="384">
        <v>7829.99999999999</v>
      </c>
      <c r="G178" s="385">
        <v>7177.49999999999</v>
      </c>
      <c r="H178" s="387">
        <v>910.07050000000095</v>
      </c>
      <c r="I178" s="384">
        <v>8031.2529700000096</v>
      </c>
      <c r="J178" s="385">
        <v>853.75297000002001</v>
      </c>
      <c r="K178" s="392">
        <v>1.0257028058740001</v>
      </c>
    </row>
    <row r="179" spans="1:11" ht="14.4" customHeight="1" thickBot="1" x14ac:dyDescent="0.35">
      <c r="A179" s="401" t="s">
        <v>389</v>
      </c>
      <c r="B179" s="379">
        <v>6499</v>
      </c>
      <c r="C179" s="379">
        <v>7315.30897</v>
      </c>
      <c r="D179" s="380">
        <v>816.30897000000004</v>
      </c>
      <c r="E179" s="381">
        <v>1.1256053192790001</v>
      </c>
      <c r="F179" s="379">
        <v>7829.99999999999</v>
      </c>
      <c r="G179" s="380">
        <v>7177.49999999999</v>
      </c>
      <c r="H179" s="382">
        <v>910.07050000000095</v>
      </c>
      <c r="I179" s="379">
        <v>8031.2529700000096</v>
      </c>
      <c r="J179" s="380">
        <v>853.75297000002001</v>
      </c>
      <c r="K179" s="383">
        <v>1.0257028058740001</v>
      </c>
    </row>
    <row r="180" spans="1:11" ht="14.4" customHeight="1" thickBot="1" x14ac:dyDescent="0.35">
      <c r="A180" s="400" t="s">
        <v>390</v>
      </c>
      <c r="B180" s="384">
        <v>0</v>
      </c>
      <c r="C180" s="384">
        <v>47.180660000000003</v>
      </c>
      <c r="D180" s="385">
        <v>47.180660000000003</v>
      </c>
      <c r="E180" s="386" t="s">
        <v>219</v>
      </c>
      <c r="F180" s="384">
        <v>0</v>
      </c>
      <c r="G180" s="385">
        <v>0</v>
      </c>
      <c r="H180" s="387">
        <v>0</v>
      </c>
      <c r="I180" s="384">
        <v>39.450229999999998</v>
      </c>
      <c r="J180" s="385">
        <v>39.450229999999998</v>
      </c>
      <c r="K180" s="388" t="s">
        <v>219</v>
      </c>
    </row>
    <row r="181" spans="1:11" ht="14.4" customHeight="1" thickBot="1" x14ac:dyDescent="0.35">
      <c r="A181" s="401" t="s">
        <v>391</v>
      </c>
      <c r="B181" s="379">
        <v>0</v>
      </c>
      <c r="C181" s="379">
        <v>12.48911</v>
      </c>
      <c r="D181" s="380">
        <v>12.48911</v>
      </c>
      <c r="E181" s="389" t="s">
        <v>219</v>
      </c>
      <c r="F181" s="379">
        <v>0</v>
      </c>
      <c r="G181" s="380">
        <v>0</v>
      </c>
      <c r="H181" s="382">
        <v>0</v>
      </c>
      <c r="I181" s="379">
        <v>10.44275</v>
      </c>
      <c r="J181" s="380">
        <v>10.44275</v>
      </c>
      <c r="K181" s="390" t="s">
        <v>219</v>
      </c>
    </row>
    <row r="182" spans="1:11" ht="14.4" customHeight="1" thickBot="1" x14ac:dyDescent="0.35">
      <c r="A182" s="401" t="s">
        <v>392</v>
      </c>
      <c r="B182" s="379">
        <v>0</v>
      </c>
      <c r="C182" s="379">
        <v>34.691549999999999</v>
      </c>
      <c r="D182" s="380">
        <v>34.691549999999999</v>
      </c>
      <c r="E182" s="389" t="s">
        <v>219</v>
      </c>
      <c r="F182" s="379">
        <v>0</v>
      </c>
      <c r="G182" s="380">
        <v>0</v>
      </c>
      <c r="H182" s="382">
        <v>0</v>
      </c>
      <c r="I182" s="379">
        <v>29.007480000000001</v>
      </c>
      <c r="J182" s="380">
        <v>29.007480000000001</v>
      </c>
      <c r="K182" s="390" t="s">
        <v>219</v>
      </c>
    </row>
    <row r="183" spans="1:11" ht="14.4" customHeight="1" thickBot="1" x14ac:dyDescent="0.35">
      <c r="A183" s="399" t="s">
        <v>393</v>
      </c>
      <c r="B183" s="379">
        <v>518</v>
      </c>
      <c r="C183" s="379">
        <v>584.35877000000005</v>
      </c>
      <c r="D183" s="380">
        <v>66.358769999998998</v>
      </c>
      <c r="E183" s="381">
        <v>1.12810573359</v>
      </c>
      <c r="F183" s="379">
        <v>626.40000000000202</v>
      </c>
      <c r="G183" s="380">
        <v>574.20000000000198</v>
      </c>
      <c r="H183" s="382">
        <v>72.547880000000006</v>
      </c>
      <c r="I183" s="379">
        <v>639.53716000000099</v>
      </c>
      <c r="J183" s="380">
        <v>65.337159999997994</v>
      </c>
      <c r="K183" s="383">
        <v>1.02097247765</v>
      </c>
    </row>
    <row r="184" spans="1:11" ht="14.4" customHeight="1" thickBot="1" x14ac:dyDescent="0.35">
      <c r="A184" s="400" t="s">
        <v>394</v>
      </c>
      <c r="B184" s="384">
        <v>0</v>
      </c>
      <c r="C184" s="384">
        <v>-2.78512</v>
      </c>
      <c r="D184" s="385">
        <v>-2.78512</v>
      </c>
      <c r="E184" s="386" t="s">
        <v>219</v>
      </c>
      <c r="F184" s="384">
        <v>0</v>
      </c>
      <c r="G184" s="385">
        <v>0</v>
      </c>
      <c r="H184" s="387">
        <v>0</v>
      </c>
      <c r="I184" s="384">
        <v>-2.3203900000000002</v>
      </c>
      <c r="J184" s="385">
        <v>-2.3203900000000002</v>
      </c>
      <c r="K184" s="388" t="s">
        <v>219</v>
      </c>
    </row>
    <row r="185" spans="1:11" ht="14.4" customHeight="1" thickBot="1" x14ac:dyDescent="0.35">
      <c r="A185" s="401" t="s">
        <v>395</v>
      </c>
      <c r="B185" s="379">
        <v>0</v>
      </c>
      <c r="C185" s="379">
        <v>-2.78512</v>
      </c>
      <c r="D185" s="380">
        <v>-2.78512</v>
      </c>
      <c r="E185" s="389" t="s">
        <v>219</v>
      </c>
      <c r="F185" s="379">
        <v>0</v>
      </c>
      <c r="G185" s="380">
        <v>0</v>
      </c>
      <c r="H185" s="382">
        <v>0</v>
      </c>
      <c r="I185" s="379">
        <v>-2.3203900000000002</v>
      </c>
      <c r="J185" s="380">
        <v>-2.3203900000000002</v>
      </c>
      <c r="K185" s="390" t="s">
        <v>219</v>
      </c>
    </row>
    <row r="186" spans="1:11" ht="14.4" customHeight="1" thickBot="1" x14ac:dyDescent="0.35">
      <c r="A186" s="400" t="s">
        <v>396</v>
      </c>
      <c r="B186" s="384">
        <v>518</v>
      </c>
      <c r="C186" s="384">
        <v>584.35877000000005</v>
      </c>
      <c r="D186" s="385">
        <v>66.358769999998998</v>
      </c>
      <c r="E186" s="391">
        <v>1.12810573359</v>
      </c>
      <c r="F186" s="384">
        <v>626.40000000000202</v>
      </c>
      <c r="G186" s="385">
        <v>574.20000000000198</v>
      </c>
      <c r="H186" s="387">
        <v>72.547880000000006</v>
      </c>
      <c r="I186" s="384">
        <v>639.53716000000099</v>
      </c>
      <c r="J186" s="385">
        <v>65.337159999997994</v>
      </c>
      <c r="K186" s="392">
        <v>1.02097247765</v>
      </c>
    </row>
    <row r="187" spans="1:11" ht="14.4" customHeight="1" thickBot="1" x14ac:dyDescent="0.35">
      <c r="A187" s="401" t="s">
        <v>397</v>
      </c>
      <c r="B187" s="379">
        <v>518</v>
      </c>
      <c r="C187" s="379">
        <v>584.35877000000005</v>
      </c>
      <c r="D187" s="380">
        <v>66.358769999998998</v>
      </c>
      <c r="E187" s="381">
        <v>1.12810573359</v>
      </c>
      <c r="F187" s="379">
        <v>626.40000000000202</v>
      </c>
      <c r="G187" s="380">
        <v>574.20000000000198</v>
      </c>
      <c r="H187" s="382">
        <v>72.547880000000006</v>
      </c>
      <c r="I187" s="379">
        <v>639.53716000000099</v>
      </c>
      <c r="J187" s="380">
        <v>65.337159999997994</v>
      </c>
      <c r="K187" s="383">
        <v>1.02097247765</v>
      </c>
    </row>
    <row r="188" spans="1:11" ht="14.4" customHeight="1" thickBot="1" x14ac:dyDescent="0.35">
      <c r="A188" s="400" t="s">
        <v>398</v>
      </c>
      <c r="B188" s="384">
        <v>0</v>
      </c>
      <c r="C188" s="384">
        <v>2.78512</v>
      </c>
      <c r="D188" s="385">
        <v>2.78512</v>
      </c>
      <c r="E188" s="386" t="s">
        <v>219</v>
      </c>
      <c r="F188" s="384">
        <v>0</v>
      </c>
      <c r="G188" s="385">
        <v>0</v>
      </c>
      <c r="H188" s="387">
        <v>0</v>
      </c>
      <c r="I188" s="384">
        <v>2.3203900000000002</v>
      </c>
      <c r="J188" s="385">
        <v>2.3203900000000002</v>
      </c>
      <c r="K188" s="388" t="s">
        <v>219</v>
      </c>
    </row>
    <row r="189" spans="1:11" ht="14.4" customHeight="1" thickBot="1" x14ac:dyDescent="0.35">
      <c r="A189" s="401" t="s">
        <v>399</v>
      </c>
      <c r="B189" s="379">
        <v>0</v>
      </c>
      <c r="C189" s="379">
        <v>2.78512</v>
      </c>
      <c r="D189" s="380">
        <v>2.78512</v>
      </c>
      <c r="E189" s="389" t="s">
        <v>219</v>
      </c>
      <c r="F189" s="379">
        <v>0</v>
      </c>
      <c r="G189" s="380">
        <v>0</v>
      </c>
      <c r="H189" s="382">
        <v>0</v>
      </c>
      <c r="I189" s="379">
        <v>2.3203900000000002</v>
      </c>
      <c r="J189" s="380">
        <v>2.3203900000000002</v>
      </c>
      <c r="K189" s="390" t="s">
        <v>219</v>
      </c>
    </row>
    <row r="190" spans="1:11" ht="14.4" customHeight="1" thickBot="1" x14ac:dyDescent="0.35">
      <c r="A190" s="398" t="s">
        <v>400</v>
      </c>
      <c r="B190" s="379">
        <v>0</v>
      </c>
      <c r="C190" s="379">
        <v>0.15</v>
      </c>
      <c r="D190" s="380">
        <v>0.15</v>
      </c>
      <c r="E190" s="389" t="s">
        <v>219</v>
      </c>
      <c r="F190" s="379">
        <v>0</v>
      </c>
      <c r="G190" s="380">
        <v>0</v>
      </c>
      <c r="H190" s="382">
        <v>0</v>
      </c>
      <c r="I190" s="379">
        <v>0</v>
      </c>
      <c r="J190" s="380">
        <v>0</v>
      </c>
      <c r="K190" s="390" t="s">
        <v>219</v>
      </c>
    </row>
    <row r="191" spans="1:11" ht="14.4" customHeight="1" thickBot="1" x14ac:dyDescent="0.35">
      <c r="A191" s="399" t="s">
        <v>401</v>
      </c>
      <c r="B191" s="379">
        <v>0</v>
      </c>
      <c r="C191" s="379">
        <v>0.15</v>
      </c>
      <c r="D191" s="380">
        <v>0.15</v>
      </c>
      <c r="E191" s="389" t="s">
        <v>219</v>
      </c>
      <c r="F191" s="379">
        <v>0</v>
      </c>
      <c r="G191" s="380">
        <v>0</v>
      </c>
      <c r="H191" s="382">
        <v>0</v>
      </c>
      <c r="I191" s="379">
        <v>0</v>
      </c>
      <c r="J191" s="380">
        <v>0</v>
      </c>
      <c r="K191" s="390" t="s">
        <v>219</v>
      </c>
    </row>
    <row r="192" spans="1:11" ht="14.4" customHeight="1" thickBot="1" x14ac:dyDescent="0.35">
      <c r="A192" s="400" t="s">
        <v>402</v>
      </c>
      <c r="B192" s="384">
        <v>0</v>
      </c>
      <c r="C192" s="384">
        <v>0.15</v>
      </c>
      <c r="D192" s="385">
        <v>0.15</v>
      </c>
      <c r="E192" s="386" t="s">
        <v>219</v>
      </c>
      <c r="F192" s="384">
        <v>0</v>
      </c>
      <c r="G192" s="385">
        <v>0</v>
      </c>
      <c r="H192" s="387">
        <v>0</v>
      </c>
      <c r="I192" s="384">
        <v>0</v>
      </c>
      <c r="J192" s="385">
        <v>0</v>
      </c>
      <c r="K192" s="388" t="s">
        <v>219</v>
      </c>
    </row>
    <row r="193" spans="1:11" ht="14.4" customHeight="1" thickBot="1" x14ac:dyDescent="0.35">
      <c r="A193" s="401" t="s">
        <v>403</v>
      </c>
      <c r="B193" s="379">
        <v>0</v>
      </c>
      <c r="C193" s="379">
        <v>0.15</v>
      </c>
      <c r="D193" s="380">
        <v>0.15</v>
      </c>
      <c r="E193" s="389" t="s">
        <v>220</v>
      </c>
      <c r="F193" s="379">
        <v>0</v>
      </c>
      <c r="G193" s="380">
        <v>0</v>
      </c>
      <c r="H193" s="382">
        <v>0</v>
      </c>
      <c r="I193" s="379">
        <v>0</v>
      </c>
      <c r="J193" s="380">
        <v>0</v>
      </c>
      <c r="K193" s="390" t="s">
        <v>219</v>
      </c>
    </row>
    <row r="194" spans="1:11" ht="14.4" customHeight="1" thickBot="1" x14ac:dyDescent="0.35">
      <c r="A194" s="398" t="s">
        <v>404</v>
      </c>
      <c r="B194" s="379">
        <v>0</v>
      </c>
      <c r="C194" s="379">
        <v>590.53939000000003</v>
      </c>
      <c r="D194" s="380">
        <v>590.53939000000003</v>
      </c>
      <c r="E194" s="389" t="s">
        <v>219</v>
      </c>
      <c r="F194" s="379">
        <v>0</v>
      </c>
      <c r="G194" s="380">
        <v>0</v>
      </c>
      <c r="H194" s="382">
        <v>176.74037999999999</v>
      </c>
      <c r="I194" s="379">
        <v>767.05261000000201</v>
      </c>
      <c r="J194" s="380">
        <v>767.05261000000201</v>
      </c>
      <c r="K194" s="390" t="s">
        <v>219</v>
      </c>
    </row>
    <row r="195" spans="1:11" ht="14.4" customHeight="1" thickBot="1" x14ac:dyDescent="0.35">
      <c r="A195" s="399" t="s">
        <v>405</v>
      </c>
      <c r="B195" s="379">
        <v>0</v>
      </c>
      <c r="C195" s="379">
        <v>590.53939000000003</v>
      </c>
      <c r="D195" s="380">
        <v>590.53939000000003</v>
      </c>
      <c r="E195" s="389" t="s">
        <v>219</v>
      </c>
      <c r="F195" s="379">
        <v>0</v>
      </c>
      <c r="G195" s="380">
        <v>0</v>
      </c>
      <c r="H195" s="382">
        <v>176.74037999999999</v>
      </c>
      <c r="I195" s="379">
        <v>767.05261000000201</v>
      </c>
      <c r="J195" s="380">
        <v>767.05261000000201</v>
      </c>
      <c r="K195" s="390" t="s">
        <v>219</v>
      </c>
    </row>
    <row r="196" spans="1:11" ht="14.4" customHeight="1" thickBot="1" x14ac:dyDescent="0.35">
      <c r="A196" s="400" t="s">
        <v>406</v>
      </c>
      <c r="B196" s="384">
        <v>0</v>
      </c>
      <c r="C196" s="384">
        <v>-6.0255799999999997</v>
      </c>
      <c r="D196" s="385">
        <v>-6.0255799999999997</v>
      </c>
      <c r="E196" s="386" t="s">
        <v>219</v>
      </c>
      <c r="F196" s="384">
        <v>0</v>
      </c>
      <c r="G196" s="385">
        <v>0</v>
      </c>
      <c r="H196" s="387">
        <v>0</v>
      </c>
      <c r="I196" s="384">
        <v>-3.93085</v>
      </c>
      <c r="J196" s="385">
        <v>-3.93085</v>
      </c>
      <c r="K196" s="388" t="s">
        <v>219</v>
      </c>
    </row>
    <row r="197" spans="1:11" ht="14.4" customHeight="1" thickBot="1" x14ac:dyDescent="0.35">
      <c r="A197" s="401" t="s">
        <v>407</v>
      </c>
      <c r="B197" s="379">
        <v>0</v>
      </c>
      <c r="C197" s="379">
        <v>-6.0255799999999997</v>
      </c>
      <c r="D197" s="380">
        <v>-6.0255799999999997</v>
      </c>
      <c r="E197" s="389" t="s">
        <v>219</v>
      </c>
      <c r="F197" s="379">
        <v>0</v>
      </c>
      <c r="G197" s="380">
        <v>0</v>
      </c>
      <c r="H197" s="382">
        <v>0</v>
      </c>
      <c r="I197" s="379">
        <v>-3.93085</v>
      </c>
      <c r="J197" s="380">
        <v>-3.93085</v>
      </c>
      <c r="K197" s="390" t="s">
        <v>219</v>
      </c>
    </row>
    <row r="198" spans="1:11" ht="14.4" customHeight="1" thickBot="1" x14ac:dyDescent="0.35">
      <c r="A198" s="400" t="s">
        <v>408</v>
      </c>
      <c r="B198" s="384">
        <v>0</v>
      </c>
      <c r="C198" s="384">
        <v>0</v>
      </c>
      <c r="D198" s="385">
        <v>0</v>
      </c>
      <c r="E198" s="391">
        <v>1</v>
      </c>
      <c r="F198" s="384">
        <v>0</v>
      </c>
      <c r="G198" s="385">
        <v>0</v>
      </c>
      <c r="H198" s="387">
        <v>0</v>
      </c>
      <c r="I198" s="384">
        <v>0.88934999999999997</v>
      </c>
      <c r="J198" s="385">
        <v>0.88934999999999997</v>
      </c>
      <c r="K198" s="388" t="s">
        <v>220</v>
      </c>
    </row>
    <row r="199" spans="1:11" ht="14.4" customHeight="1" thickBot="1" x14ac:dyDescent="0.35">
      <c r="A199" s="401" t="s">
        <v>409</v>
      </c>
      <c r="B199" s="379">
        <v>0</v>
      </c>
      <c r="C199" s="379">
        <v>0</v>
      </c>
      <c r="D199" s="380">
        <v>0</v>
      </c>
      <c r="E199" s="381">
        <v>1</v>
      </c>
      <c r="F199" s="379">
        <v>0</v>
      </c>
      <c r="G199" s="380">
        <v>0</v>
      </c>
      <c r="H199" s="382">
        <v>0</v>
      </c>
      <c r="I199" s="379">
        <v>0.88934999999999997</v>
      </c>
      <c r="J199" s="380">
        <v>0.88934999999999997</v>
      </c>
      <c r="K199" s="390" t="s">
        <v>220</v>
      </c>
    </row>
    <row r="200" spans="1:11" ht="14.4" customHeight="1" thickBot="1" x14ac:dyDescent="0.35">
      <c r="A200" s="400" t="s">
        <v>410</v>
      </c>
      <c r="B200" s="384">
        <v>0</v>
      </c>
      <c r="C200" s="384">
        <v>589.03939000000003</v>
      </c>
      <c r="D200" s="385">
        <v>589.03939000000003</v>
      </c>
      <c r="E200" s="386" t="s">
        <v>219</v>
      </c>
      <c r="F200" s="384">
        <v>0</v>
      </c>
      <c r="G200" s="385">
        <v>0</v>
      </c>
      <c r="H200" s="387">
        <v>176.74037999999999</v>
      </c>
      <c r="I200" s="384">
        <v>766.16326000000197</v>
      </c>
      <c r="J200" s="385">
        <v>766.16326000000197</v>
      </c>
      <c r="K200" s="388" t="s">
        <v>219</v>
      </c>
    </row>
    <row r="201" spans="1:11" ht="14.4" customHeight="1" thickBot="1" x14ac:dyDescent="0.35">
      <c r="A201" s="401" t="s">
        <v>411</v>
      </c>
      <c r="B201" s="379">
        <v>0</v>
      </c>
      <c r="C201" s="379">
        <v>0.255</v>
      </c>
      <c r="D201" s="380">
        <v>0.255</v>
      </c>
      <c r="E201" s="389" t="s">
        <v>219</v>
      </c>
      <c r="F201" s="379">
        <v>0</v>
      </c>
      <c r="G201" s="380">
        <v>0</v>
      </c>
      <c r="H201" s="382">
        <v>0</v>
      </c>
      <c r="I201" s="379">
        <v>3.8768400000000001</v>
      </c>
      <c r="J201" s="380">
        <v>3.8768400000000001</v>
      </c>
      <c r="K201" s="390" t="s">
        <v>219</v>
      </c>
    </row>
    <row r="202" spans="1:11" ht="14.4" customHeight="1" thickBot="1" x14ac:dyDescent="0.35">
      <c r="A202" s="401" t="s">
        <v>412</v>
      </c>
      <c r="B202" s="379">
        <v>0</v>
      </c>
      <c r="C202" s="379">
        <v>265.93988000000002</v>
      </c>
      <c r="D202" s="380">
        <v>265.93988000000002</v>
      </c>
      <c r="E202" s="389" t="s">
        <v>219</v>
      </c>
      <c r="F202" s="379">
        <v>0</v>
      </c>
      <c r="G202" s="380">
        <v>0</v>
      </c>
      <c r="H202" s="382">
        <v>51.190710000000003</v>
      </c>
      <c r="I202" s="379">
        <v>387.161100000001</v>
      </c>
      <c r="J202" s="380">
        <v>387.161100000001</v>
      </c>
      <c r="K202" s="390" t="s">
        <v>219</v>
      </c>
    </row>
    <row r="203" spans="1:11" ht="14.4" customHeight="1" thickBot="1" x14ac:dyDescent="0.35">
      <c r="A203" s="401" t="s">
        <v>413</v>
      </c>
      <c r="B203" s="379">
        <v>0</v>
      </c>
      <c r="C203" s="379">
        <v>60.975389999999003</v>
      </c>
      <c r="D203" s="380">
        <v>60.975389999999003</v>
      </c>
      <c r="E203" s="389" t="s">
        <v>219</v>
      </c>
      <c r="F203" s="379">
        <v>0</v>
      </c>
      <c r="G203" s="380">
        <v>0</v>
      </c>
      <c r="H203" s="382">
        <v>113.25317</v>
      </c>
      <c r="I203" s="379">
        <v>113.25317</v>
      </c>
      <c r="J203" s="380">
        <v>113.25317</v>
      </c>
      <c r="K203" s="390" t="s">
        <v>219</v>
      </c>
    </row>
    <row r="204" spans="1:11" ht="14.4" customHeight="1" thickBot="1" x14ac:dyDescent="0.35">
      <c r="A204" s="401" t="s">
        <v>414</v>
      </c>
      <c r="B204" s="379">
        <v>0</v>
      </c>
      <c r="C204" s="379">
        <v>0.68</v>
      </c>
      <c r="D204" s="380">
        <v>0.68</v>
      </c>
      <c r="E204" s="389" t="s">
        <v>220</v>
      </c>
      <c r="F204" s="379">
        <v>0</v>
      </c>
      <c r="G204" s="380">
        <v>0</v>
      </c>
      <c r="H204" s="382">
        <v>0</v>
      </c>
      <c r="I204" s="379">
        <v>0</v>
      </c>
      <c r="J204" s="380">
        <v>0</v>
      </c>
      <c r="K204" s="390" t="s">
        <v>219</v>
      </c>
    </row>
    <row r="205" spans="1:11" ht="14.4" customHeight="1" thickBot="1" x14ac:dyDescent="0.35">
      <c r="A205" s="401" t="s">
        <v>415</v>
      </c>
      <c r="B205" s="379">
        <v>0</v>
      </c>
      <c r="C205" s="379">
        <v>74.3</v>
      </c>
      <c r="D205" s="380">
        <v>74.3</v>
      </c>
      <c r="E205" s="389" t="s">
        <v>219</v>
      </c>
      <c r="F205" s="379">
        <v>0</v>
      </c>
      <c r="G205" s="380">
        <v>0</v>
      </c>
      <c r="H205" s="382">
        <v>2.66</v>
      </c>
      <c r="I205" s="379">
        <v>99.728999999999999</v>
      </c>
      <c r="J205" s="380">
        <v>99.728999999999999</v>
      </c>
      <c r="K205" s="390" t="s">
        <v>219</v>
      </c>
    </row>
    <row r="206" spans="1:11" ht="14.4" customHeight="1" thickBot="1" x14ac:dyDescent="0.35">
      <c r="A206" s="401" t="s">
        <v>416</v>
      </c>
      <c r="B206" s="379">
        <v>0</v>
      </c>
      <c r="C206" s="379">
        <v>0</v>
      </c>
      <c r="D206" s="380">
        <v>0</v>
      </c>
      <c r="E206" s="389" t="s">
        <v>219</v>
      </c>
      <c r="F206" s="379">
        <v>0</v>
      </c>
      <c r="G206" s="380">
        <v>0</v>
      </c>
      <c r="H206" s="382">
        <v>0</v>
      </c>
      <c r="I206" s="379">
        <v>0.88</v>
      </c>
      <c r="J206" s="380">
        <v>0.88</v>
      </c>
      <c r="K206" s="390" t="s">
        <v>220</v>
      </c>
    </row>
    <row r="207" spans="1:11" ht="14.4" customHeight="1" thickBot="1" x14ac:dyDescent="0.35">
      <c r="A207" s="401" t="s">
        <v>417</v>
      </c>
      <c r="B207" s="379">
        <v>0</v>
      </c>
      <c r="C207" s="379">
        <v>186.88911999999999</v>
      </c>
      <c r="D207" s="380">
        <v>186.88911999999999</v>
      </c>
      <c r="E207" s="389" t="s">
        <v>219</v>
      </c>
      <c r="F207" s="379">
        <v>0</v>
      </c>
      <c r="G207" s="380">
        <v>0</v>
      </c>
      <c r="H207" s="382">
        <v>9.6364999999999998</v>
      </c>
      <c r="I207" s="379">
        <v>161.26315</v>
      </c>
      <c r="J207" s="380">
        <v>161.26315</v>
      </c>
      <c r="K207" s="390" t="s">
        <v>219</v>
      </c>
    </row>
    <row r="208" spans="1:11" ht="14.4" customHeight="1" thickBot="1" x14ac:dyDescent="0.35">
      <c r="A208" s="403" t="s">
        <v>418</v>
      </c>
      <c r="B208" s="379">
        <v>0</v>
      </c>
      <c r="C208" s="379">
        <v>1.5</v>
      </c>
      <c r="D208" s="380">
        <v>1.5</v>
      </c>
      <c r="E208" s="389" t="s">
        <v>219</v>
      </c>
      <c r="F208" s="379">
        <v>0</v>
      </c>
      <c r="G208" s="380">
        <v>0</v>
      </c>
      <c r="H208" s="382">
        <v>0</v>
      </c>
      <c r="I208" s="379">
        <v>0</v>
      </c>
      <c r="J208" s="380">
        <v>0</v>
      </c>
      <c r="K208" s="390" t="s">
        <v>219</v>
      </c>
    </row>
    <row r="209" spans="1:11" ht="14.4" customHeight="1" thickBot="1" x14ac:dyDescent="0.35">
      <c r="A209" s="401" t="s">
        <v>419</v>
      </c>
      <c r="B209" s="379">
        <v>0</v>
      </c>
      <c r="C209" s="379">
        <v>1.5</v>
      </c>
      <c r="D209" s="380">
        <v>1.5</v>
      </c>
      <c r="E209" s="389" t="s">
        <v>219</v>
      </c>
      <c r="F209" s="379">
        <v>0</v>
      </c>
      <c r="G209" s="380">
        <v>0</v>
      </c>
      <c r="H209" s="382">
        <v>0</v>
      </c>
      <c r="I209" s="379">
        <v>0</v>
      </c>
      <c r="J209" s="380">
        <v>0</v>
      </c>
      <c r="K209" s="390" t="s">
        <v>219</v>
      </c>
    </row>
    <row r="210" spans="1:11" ht="14.4" customHeight="1" thickBot="1" x14ac:dyDescent="0.35">
      <c r="A210" s="400" t="s">
        <v>420</v>
      </c>
      <c r="B210" s="384">
        <v>0</v>
      </c>
      <c r="C210" s="384">
        <v>6.0255799999999997</v>
      </c>
      <c r="D210" s="385">
        <v>6.0255799999999997</v>
      </c>
      <c r="E210" s="386" t="s">
        <v>219</v>
      </c>
      <c r="F210" s="384">
        <v>0</v>
      </c>
      <c r="G210" s="385">
        <v>0</v>
      </c>
      <c r="H210" s="387">
        <v>0</v>
      </c>
      <c r="I210" s="384">
        <v>3.93085</v>
      </c>
      <c r="J210" s="385">
        <v>3.93085</v>
      </c>
      <c r="K210" s="388" t="s">
        <v>219</v>
      </c>
    </row>
    <row r="211" spans="1:11" ht="14.4" customHeight="1" thickBot="1" x14ac:dyDescent="0.35">
      <c r="A211" s="401" t="s">
        <v>421</v>
      </c>
      <c r="B211" s="379">
        <v>0</v>
      </c>
      <c r="C211" s="379">
        <v>6.0255799999999997</v>
      </c>
      <c r="D211" s="380">
        <v>6.0255799999999997</v>
      </c>
      <c r="E211" s="389" t="s">
        <v>219</v>
      </c>
      <c r="F211" s="379">
        <v>0</v>
      </c>
      <c r="G211" s="380">
        <v>0</v>
      </c>
      <c r="H211" s="382">
        <v>0</v>
      </c>
      <c r="I211" s="379">
        <v>3.93085</v>
      </c>
      <c r="J211" s="380">
        <v>3.93085</v>
      </c>
      <c r="K211" s="390" t="s">
        <v>219</v>
      </c>
    </row>
    <row r="212" spans="1:11" ht="14.4" customHeight="1" thickBot="1" x14ac:dyDescent="0.35">
      <c r="A212" s="398" t="s">
        <v>422</v>
      </c>
      <c r="B212" s="379">
        <v>5019.00000000001</v>
      </c>
      <c r="C212" s="379">
        <v>5153.8791099999999</v>
      </c>
      <c r="D212" s="380">
        <v>134.87910999999301</v>
      </c>
      <c r="E212" s="381">
        <v>1.026873701932</v>
      </c>
      <c r="F212" s="379">
        <v>5368.7134035573499</v>
      </c>
      <c r="G212" s="380">
        <v>4921.3206199275701</v>
      </c>
      <c r="H212" s="382">
        <v>413.48200000000099</v>
      </c>
      <c r="I212" s="379">
        <v>4414.7544200000102</v>
      </c>
      <c r="J212" s="380">
        <v>-506.566199927561</v>
      </c>
      <c r="K212" s="383">
        <v>0.82231143444400001</v>
      </c>
    </row>
    <row r="213" spans="1:11" ht="14.4" customHeight="1" thickBot="1" x14ac:dyDescent="0.35">
      <c r="A213" s="399" t="s">
        <v>423</v>
      </c>
      <c r="B213" s="379">
        <v>5018.00000000001</v>
      </c>
      <c r="C213" s="379">
        <v>5044.1610000000001</v>
      </c>
      <c r="D213" s="380">
        <v>26.160999999992999</v>
      </c>
      <c r="E213" s="381">
        <v>1.005213431646</v>
      </c>
      <c r="F213" s="379">
        <v>5359.7134035573499</v>
      </c>
      <c r="G213" s="380">
        <v>4913.0706199275701</v>
      </c>
      <c r="H213" s="382">
        <v>387.34600000000103</v>
      </c>
      <c r="I213" s="379">
        <v>4258.1590000000097</v>
      </c>
      <c r="J213" s="380">
        <v>-654.91161992756099</v>
      </c>
      <c r="K213" s="383">
        <v>0.79447512942999998</v>
      </c>
    </row>
    <row r="214" spans="1:11" ht="14.4" customHeight="1" thickBot="1" x14ac:dyDescent="0.35">
      <c r="A214" s="400" t="s">
        <v>424</v>
      </c>
      <c r="B214" s="384">
        <v>0</v>
      </c>
      <c r="C214" s="384">
        <v>-23.53434</v>
      </c>
      <c r="D214" s="385">
        <v>-23.53434</v>
      </c>
      <c r="E214" s="386" t="s">
        <v>219</v>
      </c>
      <c r="F214" s="384">
        <v>0</v>
      </c>
      <c r="G214" s="385">
        <v>0</v>
      </c>
      <c r="H214" s="387">
        <v>0</v>
      </c>
      <c r="I214" s="384">
        <v>-17.028189999999999</v>
      </c>
      <c r="J214" s="385">
        <v>-17.028189999999999</v>
      </c>
      <c r="K214" s="388" t="s">
        <v>219</v>
      </c>
    </row>
    <row r="215" spans="1:11" ht="14.4" customHeight="1" thickBot="1" x14ac:dyDescent="0.35">
      <c r="A215" s="401" t="s">
        <v>425</v>
      </c>
      <c r="B215" s="379">
        <v>0</v>
      </c>
      <c r="C215" s="379">
        <v>-23.53434</v>
      </c>
      <c r="D215" s="380">
        <v>-23.53434</v>
      </c>
      <c r="E215" s="389" t="s">
        <v>219</v>
      </c>
      <c r="F215" s="379">
        <v>0</v>
      </c>
      <c r="G215" s="380">
        <v>0</v>
      </c>
      <c r="H215" s="382">
        <v>0</v>
      </c>
      <c r="I215" s="379">
        <v>-17.028189999999999</v>
      </c>
      <c r="J215" s="380">
        <v>-17.028189999999999</v>
      </c>
      <c r="K215" s="390" t="s">
        <v>219</v>
      </c>
    </row>
    <row r="216" spans="1:11" ht="14.4" customHeight="1" thickBot="1" x14ac:dyDescent="0.35">
      <c r="A216" s="400" t="s">
        <v>426</v>
      </c>
      <c r="B216" s="384">
        <v>5018.00000000001</v>
      </c>
      <c r="C216" s="384">
        <v>5044.1610000000001</v>
      </c>
      <c r="D216" s="385">
        <v>26.160999999992999</v>
      </c>
      <c r="E216" s="391">
        <v>1.005213431646</v>
      </c>
      <c r="F216" s="384">
        <v>5359.7134035573499</v>
      </c>
      <c r="G216" s="385">
        <v>4913.0706199275701</v>
      </c>
      <c r="H216" s="387">
        <v>387.34600000000103</v>
      </c>
      <c r="I216" s="384">
        <v>4258.1590000000097</v>
      </c>
      <c r="J216" s="385">
        <v>-654.91161992756099</v>
      </c>
      <c r="K216" s="392">
        <v>0.79447512942999998</v>
      </c>
    </row>
    <row r="217" spans="1:11" ht="14.4" customHeight="1" thickBot="1" x14ac:dyDescent="0.35">
      <c r="A217" s="401" t="s">
        <v>427</v>
      </c>
      <c r="B217" s="379">
        <v>1340</v>
      </c>
      <c r="C217" s="379">
        <v>1334.704</v>
      </c>
      <c r="D217" s="380">
        <v>-5.2960000000010004</v>
      </c>
      <c r="E217" s="381">
        <v>0.99604776119399996</v>
      </c>
      <c r="F217" s="379">
        <v>1418.3871100439901</v>
      </c>
      <c r="G217" s="380">
        <v>1300.1881842069899</v>
      </c>
      <c r="H217" s="382">
        <v>105.5</v>
      </c>
      <c r="I217" s="379">
        <v>1160.8620000000001</v>
      </c>
      <c r="J217" s="380">
        <v>-139.326184206986</v>
      </c>
      <c r="K217" s="383">
        <v>0.81843806375499994</v>
      </c>
    </row>
    <row r="218" spans="1:11" ht="14.4" customHeight="1" thickBot="1" x14ac:dyDescent="0.35">
      <c r="A218" s="401" t="s">
        <v>428</v>
      </c>
      <c r="B218" s="379">
        <v>964.00000000000102</v>
      </c>
      <c r="C218" s="379">
        <v>963.87599999999998</v>
      </c>
      <c r="D218" s="380">
        <v>-0.124</v>
      </c>
      <c r="E218" s="381">
        <v>0.999871369294</v>
      </c>
      <c r="F218" s="379">
        <v>1024.3650073172</v>
      </c>
      <c r="G218" s="380">
        <v>939.00125670743</v>
      </c>
      <c r="H218" s="382">
        <v>79.478999999999999</v>
      </c>
      <c r="I218" s="379">
        <v>874.275000000001</v>
      </c>
      <c r="J218" s="380">
        <v>-64.726256707429002</v>
      </c>
      <c r="K218" s="383">
        <v>0.85347995465899995</v>
      </c>
    </row>
    <row r="219" spans="1:11" ht="14.4" customHeight="1" thickBot="1" x14ac:dyDescent="0.35">
      <c r="A219" s="401" t="s">
        <v>429</v>
      </c>
      <c r="B219" s="379">
        <v>2257</v>
      </c>
      <c r="C219" s="379">
        <v>2288.6819999999998</v>
      </c>
      <c r="D219" s="380">
        <v>31.681999999995998</v>
      </c>
      <c r="E219" s="381">
        <v>1.0140372175450001</v>
      </c>
      <c r="F219" s="379">
        <v>2431.40613424913</v>
      </c>
      <c r="G219" s="380">
        <v>2228.7889563950298</v>
      </c>
      <c r="H219" s="382">
        <v>191.523</v>
      </c>
      <c r="I219" s="379">
        <v>2101.0360000000001</v>
      </c>
      <c r="J219" s="380">
        <v>-127.75295639502799</v>
      </c>
      <c r="K219" s="383">
        <v>0.86412383780900004</v>
      </c>
    </row>
    <row r="220" spans="1:11" ht="14.4" customHeight="1" thickBot="1" x14ac:dyDescent="0.35">
      <c r="A220" s="401" t="s">
        <v>430</v>
      </c>
      <c r="B220" s="379">
        <v>410.00000000000102</v>
      </c>
      <c r="C220" s="379">
        <v>410.14400000000001</v>
      </c>
      <c r="D220" s="380">
        <v>0.14399999999900001</v>
      </c>
      <c r="E220" s="381">
        <v>1.0003512195119999</v>
      </c>
      <c r="F220" s="379">
        <v>435.865994921533</v>
      </c>
      <c r="G220" s="380">
        <v>399.54382867807197</v>
      </c>
      <c r="H220" s="382">
        <v>10.843999999999999</v>
      </c>
      <c r="I220" s="379">
        <v>121.986</v>
      </c>
      <c r="J220" s="380">
        <v>-277.55782867807198</v>
      </c>
      <c r="K220" s="383">
        <v>0.279870422151</v>
      </c>
    </row>
    <row r="221" spans="1:11" ht="14.4" customHeight="1" thickBot="1" x14ac:dyDescent="0.35">
      <c r="A221" s="401" t="s">
        <v>431</v>
      </c>
      <c r="B221" s="379">
        <v>47</v>
      </c>
      <c r="C221" s="379">
        <v>46.755000000000003</v>
      </c>
      <c r="D221" s="380">
        <v>-0.245</v>
      </c>
      <c r="E221" s="381">
        <v>0.99478723404199998</v>
      </c>
      <c r="F221" s="379">
        <v>49.689157025504002</v>
      </c>
      <c r="G221" s="380">
        <v>45.548393940045997</v>
      </c>
      <c r="H221" s="382">
        <v>0</v>
      </c>
      <c r="I221" s="379">
        <v>0</v>
      </c>
      <c r="J221" s="380">
        <v>-45.548393940045997</v>
      </c>
      <c r="K221" s="383">
        <v>0</v>
      </c>
    </row>
    <row r="222" spans="1:11" ht="14.4" customHeight="1" thickBot="1" x14ac:dyDescent="0.35">
      <c r="A222" s="400" t="s">
        <v>432</v>
      </c>
      <c r="B222" s="384">
        <v>0</v>
      </c>
      <c r="C222" s="384">
        <v>23.53434</v>
      </c>
      <c r="D222" s="385">
        <v>23.53434</v>
      </c>
      <c r="E222" s="386" t="s">
        <v>219</v>
      </c>
      <c r="F222" s="384">
        <v>0</v>
      </c>
      <c r="G222" s="385">
        <v>0</v>
      </c>
      <c r="H222" s="387">
        <v>0</v>
      </c>
      <c r="I222" s="384">
        <v>17.028189999999999</v>
      </c>
      <c r="J222" s="385">
        <v>17.028189999999999</v>
      </c>
      <c r="K222" s="388" t="s">
        <v>219</v>
      </c>
    </row>
    <row r="223" spans="1:11" ht="14.4" customHeight="1" thickBot="1" x14ac:dyDescent="0.35">
      <c r="A223" s="401" t="s">
        <v>433</v>
      </c>
      <c r="B223" s="379">
        <v>0</v>
      </c>
      <c r="C223" s="379">
        <v>23.53434</v>
      </c>
      <c r="D223" s="380">
        <v>23.53434</v>
      </c>
      <c r="E223" s="389" t="s">
        <v>219</v>
      </c>
      <c r="F223" s="379">
        <v>0</v>
      </c>
      <c r="G223" s="380">
        <v>0</v>
      </c>
      <c r="H223" s="382">
        <v>0</v>
      </c>
      <c r="I223" s="379">
        <v>17.028189999999999</v>
      </c>
      <c r="J223" s="380">
        <v>17.028189999999999</v>
      </c>
      <c r="K223" s="390" t="s">
        <v>219</v>
      </c>
    </row>
    <row r="224" spans="1:11" ht="14.4" customHeight="1" thickBot="1" x14ac:dyDescent="0.35">
      <c r="A224" s="399" t="s">
        <v>434</v>
      </c>
      <c r="B224" s="379">
        <v>1</v>
      </c>
      <c r="C224" s="379">
        <v>109.71811</v>
      </c>
      <c r="D224" s="380">
        <v>108.71811</v>
      </c>
      <c r="E224" s="381">
        <v>109.71811</v>
      </c>
      <c r="F224" s="379">
        <v>9</v>
      </c>
      <c r="G224" s="380">
        <v>8.25</v>
      </c>
      <c r="H224" s="382">
        <v>26.135999999999999</v>
      </c>
      <c r="I224" s="379">
        <v>156.59541999999999</v>
      </c>
      <c r="J224" s="380">
        <v>148.34541999999999</v>
      </c>
      <c r="K224" s="383">
        <v>17.399491111111001</v>
      </c>
    </row>
    <row r="225" spans="1:11" ht="14.4" customHeight="1" thickBot="1" x14ac:dyDescent="0.35">
      <c r="A225" s="400" t="s">
        <v>435</v>
      </c>
      <c r="B225" s="384">
        <v>0</v>
      </c>
      <c r="C225" s="384">
        <v>-1.0270900000000001</v>
      </c>
      <c r="D225" s="385">
        <v>-1.0270900000000001</v>
      </c>
      <c r="E225" s="386" t="s">
        <v>219</v>
      </c>
      <c r="F225" s="384">
        <v>0</v>
      </c>
      <c r="G225" s="385">
        <v>0</v>
      </c>
      <c r="H225" s="387">
        <v>0</v>
      </c>
      <c r="I225" s="384">
        <v>-0.53652</v>
      </c>
      <c r="J225" s="385">
        <v>-0.53652</v>
      </c>
      <c r="K225" s="388" t="s">
        <v>219</v>
      </c>
    </row>
    <row r="226" spans="1:11" ht="14.4" customHeight="1" thickBot="1" x14ac:dyDescent="0.35">
      <c r="A226" s="401" t="s">
        <v>436</v>
      </c>
      <c r="B226" s="379">
        <v>0</v>
      </c>
      <c r="C226" s="379">
        <v>-1.0270900000000001</v>
      </c>
      <c r="D226" s="380">
        <v>-1.0270900000000001</v>
      </c>
      <c r="E226" s="389" t="s">
        <v>219</v>
      </c>
      <c r="F226" s="379">
        <v>0</v>
      </c>
      <c r="G226" s="380">
        <v>0</v>
      </c>
      <c r="H226" s="382">
        <v>0</v>
      </c>
      <c r="I226" s="379">
        <v>-0.53652</v>
      </c>
      <c r="J226" s="380">
        <v>-0.53652</v>
      </c>
      <c r="K226" s="390" t="s">
        <v>219</v>
      </c>
    </row>
    <row r="227" spans="1:11" ht="14.4" customHeight="1" thickBot="1" x14ac:dyDescent="0.35">
      <c r="A227" s="400" t="s">
        <v>437</v>
      </c>
      <c r="B227" s="384">
        <v>1</v>
      </c>
      <c r="C227" s="384">
        <v>49.539000000000001</v>
      </c>
      <c r="D227" s="385">
        <v>48.539000000000001</v>
      </c>
      <c r="E227" s="391">
        <v>49.539000000000001</v>
      </c>
      <c r="F227" s="384">
        <v>9</v>
      </c>
      <c r="G227" s="385">
        <v>8.25</v>
      </c>
      <c r="H227" s="387">
        <v>0</v>
      </c>
      <c r="I227" s="384">
        <v>104.93640000000001</v>
      </c>
      <c r="J227" s="385">
        <v>96.686400000000006</v>
      </c>
      <c r="K227" s="392">
        <v>11.659599999999999</v>
      </c>
    </row>
    <row r="228" spans="1:11" ht="14.4" customHeight="1" thickBot="1" x14ac:dyDescent="0.35">
      <c r="A228" s="401" t="s">
        <v>438</v>
      </c>
      <c r="B228" s="379">
        <v>1</v>
      </c>
      <c r="C228" s="379">
        <v>7.9999999999989999</v>
      </c>
      <c r="D228" s="380">
        <v>6.9999999999989999</v>
      </c>
      <c r="E228" s="381">
        <v>7.9999999999989999</v>
      </c>
      <c r="F228" s="379">
        <v>9</v>
      </c>
      <c r="G228" s="380">
        <v>8.25</v>
      </c>
      <c r="H228" s="382">
        <v>0</v>
      </c>
      <c r="I228" s="379">
        <v>104.93640000000001</v>
      </c>
      <c r="J228" s="380">
        <v>96.686400000000006</v>
      </c>
      <c r="K228" s="383">
        <v>11.659599999999999</v>
      </c>
    </row>
    <row r="229" spans="1:11" ht="14.4" customHeight="1" thickBot="1" x14ac:dyDescent="0.35">
      <c r="A229" s="401" t="s">
        <v>439</v>
      </c>
      <c r="B229" s="379">
        <v>0</v>
      </c>
      <c r="C229" s="379">
        <v>41.539000000000001</v>
      </c>
      <c r="D229" s="380">
        <v>41.539000000000001</v>
      </c>
      <c r="E229" s="389" t="s">
        <v>220</v>
      </c>
      <c r="F229" s="379">
        <v>0</v>
      </c>
      <c r="G229" s="380">
        <v>0</v>
      </c>
      <c r="H229" s="382">
        <v>0</v>
      </c>
      <c r="I229" s="379">
        <v>0</v>
      </c>
      <c r="J229" s="380">
        <v>0</v>
      </c>
      <c r="K229" s="390" t="s">
        <v>219</v>
      </c>
    </row>
    <row r="230" spans="1:11" ht="14.4" customHeight="1" thickBot="1" x14ac:dyDescent="0.35">
      <c r="A230" s="400" t="s">
        <v>440</v>
      </c>
      <c r="B230" s="384">
        <v>0</v>
      </c>
      <c r="C230" s="384">
        <v>51.29166</v>
      </c>
      <c r="D230" s="385">
        <v>51.29166</v>
      </c>
      <c r="E230" s="386" t="s">
        <v>219</v>
      </c>
      <c r="F230" s="384">
        <v>0</v>
      </c>
      <c r="G230" s="385">
        <v>0</v>
      </c>
      <c r="H230" s="387">
        <v>0</v>
      </c>
      <c r="I230" s="384">
        <v>3.0249999999999999</v>
      </c>
      <c r="J230" s="385">
        <v>3.0249999999999999</v>
      </c>
      <c r="K230" s="388" t="s">
        <v>219</v>
      </c>
    </row>
    <row r="231" spans="1:11" ht="14.4" customHeight="1" thickBot="1" x14ac:dyDescent="0.35">
      <c r="A231" s="401" t="s">
        <v>441</v>
      </c>
      <c r="B231" s="379">
        <v>0</v>
      </c>
      <c r="C231" s="379">
        <v>0</v>
      </c>
      <c r="D231" s="380">
        <v>0</v>
      </c>
      <c r="E231" s="389" t="s">
        <v>219</v>
      </c>
      <c r="F231" s="379">
        <v>0</v>
      </c>
      <c r="G231" s="380">
        <v>0</v>
      </c>
      <c r="H231" s="382">
        <v>0</v>
      </c>
      <c r="I231" s="379">
        <v>3.0249999999999999</v>
      </c>
      <c r="J231" s="380">
        <v>3.0249999999999999</v>
      </c>
      <c r="K231" s="390" t="s">
        <v>220</v>
      </c>
    </row>
    <row r="232" spans="1:11" ht="14.4" customHeight="1" thickBot="1" x14ac:dyDescent="0.35">
      <c r="A232" s="401" t="s">
        <v>442</v>
      </c>
      <c r="B232" s="379">
        <v>0</v>
      </c>
      <c r="C232" s="379">
        <v>11.669</v>
      </c>
      <c r="D232" s="380">
        <v>11.669</v>
      </c>
      <c r="E232" s="389" t="s">
        <v>219</v>
      </c>
      <c r="F232" s="379">
        <v>0</v>
      </c>
      <c r="G232" s="380">
        <v>0</v>
      </c>
      <c r="H232" s="382">
        <v>0</v>
      </c>
      <c r="I232" s="379">
        <v>0</v>
      </c>
      <c r="J232" s="380">
        <v>0</v>
      </c>
      <c r="K232" s="390" t="s">
        <v>219</v>
      </c>
    </row>
    <row r="233" spans="1:11" ht="14.4" customHeight="1" thickBot="1" x14ac:dyDescent="0.35">
      <c r="A233" s="401" t="s">
        <v>443</v>
      </c>
      <c r="B233" s="379">
        <v>0</v>
      </c>
      <c r="C233" s="379">
        <v>39.622660000000003</v>
      </c>
      <c r="D233" s="380">
        <v>39.622660000000003</v>
      </c>
      <c r="E233" s="389" t="s">
        <v>220</v>
      </c>
      <c r="F233" s="379">
        <v>0</v>
      </c>
      <c r="G233" s="380">
        <v>0</v>
      </c>
      <c r="H233" s="382">
        <v>0</v>
      </c>
      <c r="I233" s="379">
        <v>0</v>
      </c>
      <c r="J233" s="380">
        <v>0</v>
      </c>
      <c r="K233" s="390" t="s">
        <v>219</v>
      </c>
    </row>
    <row r="234" spans="1:11" ht="14.4" customHeight="1" thickBot="1" x14ac:dyDescent="0.35">
      <c r="A234" s="400" t="s">
        <v>444</v>
      </c>
      <c r="B234" s="384">
        <v>0</v>
      </c>
      <c r="C234" s="384">
        <v>0</v>
      </c>
      <c r="D234" s="385">
        <v>0</v>
      </c>
      <c r="E234" s="386" t="s">
        <v>219</v>
      </c>
      <c r="F234" s="384">
        <v>0</v>
      </c>
      <c r="G234" s="385">
        <v>0</v>
      </c>
      <c r="H234" s="387">
        <v>0</v>
      </c>
      <c r="I234" s="384">
        <v>16.763819999999999</v>
      </c>
      <c r="J234" s="385">
        <v>16.763819999999999</v>
      </c>
      <c r="K234" s="388" t="s">
        <v>220</v>
      </c>
    </row>
    <row r="235" spans="1:11" ht="14.4" customHeight="1" thickBot="1" x14ac:dyDescent="0.35">
      <c r="A235" s="401" t="s">
        <v>445</v>
      </c>
      <c r="B235" s="379">
        <v>0</v>
      </c>
      <c r="C235" s="379">
        <v>0</v>
      </c>
      <c r="D235" s="380">
        <v>0</v>
      </c>
      <c r="E235" s="381">
        <v>1</v>
      </c>
      <c r="F235" s="379">
        <v>0</v>
      </c>
      <c r="G235" s="380">
        <v>0</v>
      </c>
      <c r="H235" s="382">
        <v>0</v>
      </c>
      <c r="I235" s="379">
        <v>16.763819999999999</v>
      </c>
      <c r="J235" s="380">
        <v>16.763819999999999</v>
      </c>
      <c r="K235" s="390" t="s">
        <v>220</v>
      </c>
    </row>
    <row r="236" spans="1:11" ht="14.4" customHeight="1" thickBot="1" x14ac:dyDescent="0.35">
      <c r="A236" s="400" t="s">
        <v>446</v>
      </c>
      <c r="B236" s="384">
        <v>0</v>
      </c>
      <c r="C236" s="384">
        <v>0</v>
      </c>
      <c r="D236" s="385">
        <v>0</v>
      </c>
      <c r="E236" s="386" t="s">
        <v>219</v>
      </c>
      <c r="F236" s="384">
        <v>0</v>
      </c>
      <c r="G236" s="385">
        <v>0</v>
      </c>
      <c r="H236" s="387">
        <v>26.135999999999999</v>
      </c>
      <c r="I236" s="384">
        <v>26.135999999999999</v>
      </c>
      <c r="J236" s="385">
        <v>26.135999999999999</v>
      </c>
      <c r="K236" s="388" t="s">
        <v>220</v>
      </c>
    </row>
    <row r="237" spans="1:11" ht="14.4" customHeight="1" thickBot="1" x14ac:dyDescent="0.35">
      <c r="A237" s="401" t="s">
        <v>447</v>
      </c>
      <c r="B237" s="379">
        <v>0</v>
      </c>
      <c r="C237" s="379">
        <v>0</v>
      </c>
      <c r="D237" s="380">
        <v>0</v>
      </c>
      <c r="E237" s="389" t="s">
        <v>219</v>
      </c>
      <c r="F237" s="379">
        <v>0</v>
      </c>
      <c r="G237" s="380">
        <v>0</v>
      </c>
      <c r="H237" s="382">
        <v>26.135999999999999</v>
      </c>
      <c r="I237" s="379">
        <v>26.135999999999999</v>
      </c>
      <c r="J237" s="380">
        <v>26.135999999999999</v>
      </c>
      <c r="K237" s="390" t="s">
        <v>220</v>
      </c>
    </row>
    <row r="238" spans="1:11" ht="14.4" customHeight="1" thickBot="1" x14ac:dyDescent="0.35">
      <c r="A238" s="400" t="s">
        <v>448</v>
      </c>
      <c r="B238" s="384">
        <v>0</v>
      </c>
      <c r="C238" s="384">
        <v>8.8874499999989993</v>
      </c>
      <c r="D238" s="385">
        <v>8.8874499999989993</v>
      </c>
      <c r="E238" s="386" t="s">
        <v>220</v>
      </c>
      <c r="F238" s="384">
        <v>0</v>
      </c>
      <c r="G238" s="385">
        <v>0</v>
      </c>
      <c r="H238" s="387">
        <v>0</v>
      </c>
      <c r="I238" s="384">
        <v>0</v>
      </c>
      <c r="J238" s="385">
        <v>0</v>
      </c>
      <c r="K238" s="388" t="s">
        <v>219</v>
      </c>
    </row>
    <row r="239" spans="1:11" ht="14.4" customHeight="1" thickBot="1" x14ac:dyDescent="0.35">
      <c r="A239" s="401" t="s">
        <v>449</v>
      </c>
      <c r="B239" s="379">
        <v>0</v>
      </c>
      <c r="C239" s="379">
        <v>8.8874499999989993</v>
      </c>
      <c r="D239" s="380">
        <v>8.8874499999989993</v>
      </c>
      <c r="E239" s="389" t="s">
        <v>220</v>
      </c>
      <c r="F239" s="379">
        <v>0</v>
      </c>
      <c r="G239" s="380">
        <v>0</v>
      </c>
      <c r="H239" s="382">
        <v>0</v>
      </c>
      <c r="I239" s="379">
        <v>0</v>
      </c>
      <c r="J239" s="380">
        <v>0</v>
      </c>
      <c r="K239" s="390" t="s">
        <v>219</v>
      </c>
    </row>
    <row r="240" spans="1:11" ht="14.4" customHeight="1" thickBot="1" x14ac:dyDescent="0.35">
      <c r="A240" s="400" t="s">
        <v>450</v>
      </c>
      <c r="B240" s="384">
        <v>0</v>
      </c>
      <c r="C240" s="384">
        <v>0</v>
      </c>
      <c r="D240" s="385">
        <v>0</v>
      </c>
      <c r="E240" s="391">
        <v>1</v>
      </c>
      <c r="F240" s="384">
        <v>0</v>
      </c>
      <c r="G240" s="385">
        <v>0</v>
      </c>
      <c r="H240" s="387">
        <v>0</v>
      </c>
      <c r="I240" s="384">
        <v>5.7342000000000004</v>
      </c>
      <c r="J240" s="385">
        <v>5.7342000000000004</v>
      </c>
      <c r="K240" s="388" t="s">
        <v>220</v>
      </c>
    </row>
    <row r="241" spans="1:11" ht="14.4" customHeight="1" thickBot="1" x14ac:dyDescent="0.35">
      <c r="A241" s="401" t="s">
        <v>451</v>
      </c>
      <c r="B241" s="379">
        <v>0</v>
      </c>
      <c r="C241" s="379">
        <v>0</v>
      </c>
      <c r="D241" s="380">
        <v>0</v>
      </c>
      <c r="E241" s="381">
        <v>1</v>
      </c>
      <c r="F241" s="379">
        <v>0</v>
      </c>
      <c r="G241" s="380">
        <v>0</v>
      </c>
      <c r="H241" s="382">
        <v>0</v>
      </c>
      <c r="I241" s="379">
        <v>0.232049999999</v>
      </c>
      <c r="J241" s="380">
        <v>0.232049999999</v>
      </c>
      <c r="K241" s="390" t="s">
        <v>220</v>
      </c>
    </row>
    <row r="242" spans="1:11" ht="14.4" customHeight="1" thickBot="1" x14ac:dyDescent="0.35">
      <c r="A242" s="401" t="s">
        <v>452</v>
      </c>
      <c r="B242" s="379">
        <v>0</v>
      </c>
      <c r="C242" s="379">
        <v>0</v>
      </c>
      <c r="D242" s="380">
        <v>0</v>
      </c>
      <c r="E242" s="381">
        <v>1</v>
      </c>
      <c r="F242" s="379">
        <v>0</v>
      </c>
      <c r="G242" s="380">
        <v>0</v>
      </c>
      <c r="H242" s="382">
        <v>0</v>
      </c>
      <c r="I242" s="379">
        <v>5.5021500000000003</v>
      </c>
      <c r="J242" s="380">
        <v>5.5021500000000003</v>
      </c>
      <c r="K242" s="390" t="s">
        <v>220</v>
      </c>
    </row>
    <row r="243" spans="1:11" ht="14.4" customHeight="1" thickBot="1" x14ac:dyDescent="0.35">
      <c r="A243" s="400" t="s">
        <v>453</v>
      </c>
      <c r="B243" s="384">
        <v>0</v>
      </c>
      <c r="C243" s="384">
        <v>1.0270900000000001</v>
      </c>
      <c r="D243" s="385">
        <v>1.0270900000000001</v>
      </c>
      <c r="E243" s="386" t="s">
        <v>219</v>
      </c>
      <c r="F243" s="384">
        <v>0</v>
      </c>
      <c r="G243" s="385">
        <v>0</v>
      </c>
      <c r="H243" s="387">
        <v>0</v>
      </c>
      <c r="I243" s="384">
        <v>0.53652</v>
      </c>
      <c r="J243" s="385">
        <v>0.53652</v>
      </c>
      <c r="K243" s="388" t="s">
        <v>219</v>
      </c>
    </row>
    <row r="244" spans="1:11" ht="14.4" customHeight="1" thickBot="1" x14ac:dyDescent="0.35">
      <c r="A244" s="401" t="s">
        <v>454</v>
      </c>
      <c r="B244" s="379">
        <v>0</v>
      </c>
      <c r="C244" s="379">
        <v>1.0270900000000001</v>
      </c>
      <c r="D244" s="380">
        <v>1.0270900000000001</v>
      </c>
      <c r="E244" s="389" t="s">
        <v>219</v>
      </c>
      <c r="F244" s="379">
        <v>0</v>
      </c>
      <c r="G244" s="380">
        <v>0</v>
      </c>
      <c r="H244" s="382">
        <v>0</v>
      </c>
      <c r="I244" s="379">
        <v>0.53652</v>
      </c>
      <c r="J244" s="380">
        <v>0.53652</v>
      </c>
      <c r="K244" s="390" t="s">
        <v>219</v>
      </c>
    </row>
    <row r="245" spans="1:11" ht="14.4" customHeight="1" thickBot="1" x14ac:dyDescent="0.35">
      <c r="A245" s="398" t="s">
        <v>455</v>
      </c>
      <c r="B245" s="379">
        <v>0</v>
      </c>
      <c r="C245" s="379">
        <v>1.53599</v>
      </c>
      <c r="D245" s="380">
        <v>1.53599</v>
      </c>
      <c r="E245" s="389" t="s">
        <v>219</v>
      </c>
      <c r="F245" s="379">
        <v>0</v>
      </c>
      <c r="G245" s="380">
        <v>0</v>
      </c>
      <c r="H245" s="382">
        <v>0</v>
      </c>
      <c r="I245" s="379">
        <v>4.7046299999999999</v>
      </c>
      <c r="J245" s="380">
        <v>4.7046299999999999</v>
      </c>
      <c r="K245" s="390" t="s">
        <v>219</v>
      </c>
    </row>
    <row r="246" spans="1:11" ht="14.4" customHeight="1" thickBot="1" x14ac:dyDescent="0.35">
      <c r="A246" s="399" t="s">
        <v>456</v>
      </c>
      <c r="B246" s="379">
        <v>0</v>
      </c>
      <c r="C246" s="379">
        <v>1.53599</v>
      </c>
      <c r="D246" s="380">
        <v>1.53599</v>
      </c>
      <c r="E246" s="389" t="s">
        <v>219</v>
      </c>
      <c r="F246" s="379">
        <v>0</v>
      </c>
      <c r="G246" s="380">
        <v>0</v>
      </c>
      <c r="H246" s="382">
        <v>0</v>
      </c>
      <c r="I246" s="379">
        <v>4.7046299999999999</v>
      </c>
      <c r="J246" s="380">
        <v>4.7046299999999999</v>
      </c>
      <c r="K246" s="390" t="s">
        <v>219</v>
      </c>
    </row>
    <row r="247" spans="1:11" ht="14.4" customHeight="1" thickBot="1" x14ac:dyDescent="0.35">
      <c r="A247" s="400" t="s">
        <v>457</v>
      </c>
      <c r="B247" s="384">
        <v>0</v>
      </c>
      <c r="C247" s="384">
        <v>0</v>
      </c>
      <c r="D247" s="385">
        <v>0</v>
      </c>
      <c r="E247" s="391">
        <v>1</v>
      </c>
      <c r="F247" s="384">
        <v>0</v>
      </c>
      <c r="G247" s="385">
        <v>0</v>
      </c>
      <c r="H247" s="387">
        <v>0</v>
      </c>
      <c r="I247" s="384">
        <v>-5.0529999999999999E-2</v>
      </c>
      <c r="J247" s="385">
        <v>-5.0529999999999999E-2</v>
      </c>
      <c r="K247" s="388" t="s">
        <v>220</v>
      </c>
    </row>
    <row r="248" spans="1:11" ht="14.4" customHeight="1" thickBot="1" x14ac:dyDescent="0.35">
      <c r="A248" s="401" t="s">
        <v>458</v>
      </c>
      <c r="B248" s="379">
        <v>0</v>
      </c>
      <c r="C248" s="379">
        <v>0</v>
      </c>
      <c r="D248" s="380">
        <v>0</v>
      </c>
      <c r="E248" s="381">
        <v>1</v>
      </c>
      <c r="F248" s="379">
        <v>0</v>
      </c>
      <c r="G248" s="380">
        <v>0</v>
      </c>
      <c r="H248" s="382">
        <v>0</v>
      </c>
      <c r="I248" s="379">
        <v>-5.0529999999999999E-2</v>
      </c>
      <c r="J248" s="380">
        <v>-5.0529999999999999E-2</v>
      </c>
      <c r="K248" s="390" t="s">
        <v>220</v>
      </c>
    </row>
    <row r="249" spans="1:11" ht="14.4" customHeight="1" thickBot="1" x14ac:dyDescent="0.35">
      <c r="A249" s="400" t="s">
        <v>459</v>
      </c>
      <c r="B249" s="384">
        <v>0</v>
      </c>
      <c r="C249" s="384">
        <v>1.53599</v>
      </c>
      <c r="D249" s="385">
        <v>1.53599</v>
      </c>
      <c r="E249" s="386" t="s">
        <v>219</v>
      </c>
      <c r="F249" s="384">
        <v>0</v>
      </c>
      <c r="G249" s="385">
        <v>0</v>
      </c>
      <c r="H249" s="387">
        <v>0</v>
      </c>
      <c r="I249" s="384">
        <v>4.7046299999999999</v>
      </c>
      <c r="J249" s="385">
        <v>4.7046299999999999</v>
      </c>
      <c r="K249" s="388" t="s">
        <v>219</v>
      </c>
    </row>
    <row r="250" spans="1:11" ht="14.4" customHeight="1" thickBot="1" x14ac:dyDescent="0.35">
      <c r="A250" s="401" t="s">
        <v>460</v>
      </c>
      <c r="B250" s="379">
        <v>0</v>
      </c>
      <c r="C250" s="379">
        <v>1.53599</v>
      </c>
      <c r="D250" s="380">
        <v>1.53599</v>
      </c>
      <c r="E250" s="389" t="s">
        <v>219</v>
      </c>
      <c r="F250" s="379">
        <v>0</v>
      </c>
      <c r="G250" s="380">
        <v>0</v>
      </c>
      <c r="H250" s="382">
        <v>0</v>
      </c>
      <c r="I250" s="379">
        <v>4.7046299999999999</v>
      </c>
      <c r="J250" s="380">
        <v>4.7046299999999999</v>
      </c>
      <c r="K250" s="390" t="s">
        <v>219</v>
      </c>
    </row>
    <row r="251" spans="1:11" ht="14.4" customHeight="1" thickBot="1" x14ac:dyDescent="0.35">
      <c r="A251" s="400" t="s">
        <v>461</v>
      </c>
      <c r="B251" s="384">
        <v>0</v>
      </c>
      <c r="C251" s="384">
        <v>0</v>
      </c>
      <c r="D251" s="385">
        <v>0</v>
      </c>
      <c r="E251" s="391">
        <v>1</v>
      </c>
      <c r="F251" s="384">
        <v>0</v>
      </c>
      <c r="G251" s="385">
        <v>0</v>
      </c>
      <c r="H251" s="387">
        <v>0</v>
      </c>
      <c r="I251" s="384">
        <v>5.0529999999999999E-2</v>
      </c>
      <c r="J251" s="385">
        <v>5.0529999999999999E-2</v>
      </c>
      <c r="K251" s="388" t="s">
        <v>220</v>
      </c>
    </row>
    <row r="252" spans="1:11" ht="14.4" customHeight="1" thickBot="1" x14ac:dyDescent="0.35">
      <c r="A252" s="401" t="s">
        <v>462</v>
      </c>
      <c r="B252" s="379">
        <v>0</v>
      </c>
      <c r="C252" s="379">
        <v>0</v>
      </c>
      <c r="D252" s="380">
        <v>0</v>
      </c>
      <c r="E252" s="381">
        <v>1</v>
      </c>
      <c r="F252" s="379">
        <v>0</v>
      </c>
      <c r="G252" s="380">
        <v>0</v>
      </c>
      <c r="H252" s="382">
        <v>0</v>
      </c>
      <c r="I252" s="379">
        <v>5.0529999999999999E-2</v>
      </c>
      <c r="J252" s="380">
        <v>5.0529999999999999E-2</v>
      </c>
      <c r="K252" s="390" t="s">
        <v>220</v>
      </c>
    </row>
    <row r="253" spans="1:11" ht="14.4" customHeight="1" thickBot="1" x14ac:dyDescent="0.35">
      <c r="A253" s="397" t="s">
        <v>463</v>
      </c>
      <c r="B253" s="379">
        <v>347516.393239322</v>
      </c>
      <c r="C253" s="379">
        <v>389928.40308999998</v>
      </c>
      <c r="D253" s="380">
        <v>42412.009850677699</v>
      </c>
      <c r="E253" s="381">
        <v>1.1220431918480001</v>
      </c>
      <c r="F253" s="379">
        <v>416411.51602051401</v>
      </c>
      <c r="G253" s="380">
        <v>381710.556352138</v>
      </c>
      <c r="H253" s="382">
        <v>35190.680809999998</v>
      </c>
      <c r="I253" s="379">
        <v>387108.76844999997</v>
      </c>
      <c r="J253" s="380">
        <v>5398.2120978623298</v>
      </c>
      <c r="K253" s="383">
        <v>0.92963031413999997</v>
      </c>
    </row>
    <row r="254" spans="1:11" ht="14.4" customHeight="1" thickBot="1" x14ac:dyDescent="0.35">
      <c r="A254" s="398" t="s">
        <v>464</v>
      </c>
      <c r="B254" s="379">
        <v>346480</v>
      </c>
      <c r="C254" s="379">
        <v>387646.64851000003</v>
      </c>
      <c r="D254" s="380">
        <v>41166.648509999999</v>
      </c>
      <c r="E254" s="381">
        <v>1.118813924353</v>
      </c>
      <c r="F254" s="379">
        <v>415029</v>
      </c>
      <c r="G254" s="380">
        <v>380443.25</v>
      </c>
      <c r="H254" s="382">
        <v>34177.21271</v>
      </c>
      <c r="I254" s="379">
        <v>383416.83078999998</v>
      </c>
      <c r="J254" s="380">
        <v>2973.5807900002101</v>
      </c>
      <c r="K254" s="383">
        <v>0.92383142091199999</v>
      </c>
    </row>
    <row r="255" spans="1:11" ht="14.4" customHeight="1" thickBot="1" x14ac:dyDescent="0.35">
      <c r="A255" s="399" t="s">
        <v>465</v>
      </c>
      <c r="B255" s="379">
        <v>8565</v>
      </c>
      <c r="C255" s="379">
        <v>12454.20916</v>
      </c>
      <c r="D255" s="380">
        <v>3889.2091599999999</v>
      </c>
      <c r="E255" s="381">
        <v>1.454081629889</v>
      </c>
      <c r="F255" s="379">
        <v>12448</v>
      </c>
      <c r="G255" s="380">
        <v>11410.666666666701</v>
      </c>
      <c r="H255" s="382">
        <v>1295.4306899999999</v>
      </c>
      <c r="I255" s="379">
        <v>12581.5471</v>
      </c>
      <c r="J255" s="380">
        <v>1170.8804333333401</v>
      </c>
      <c r="K255" s="383">
        <v>1.010728398136</v>
      </c>
    </row>
    <row r="256" spans="1:11" ht="14.4" customHeight="1" thickBot="1" x14ac:dyDescent="0.35">
      <c r="A256" s="400" t="s">
        <v>466</v>
      </c>
      <c r="B256" s="384">
        <v>0</v>
      </c>
      <c r="C256" s="384">
        <v>6.54277</v>
      </c>
      <c r="D256" s="385">
        <v>6.54277</v>
      </c>
      <c r="E256" s="386" t="s">
        <v>220</v>
      </c>
      <c r="F256" s="384">
        <v>0</v>
      </c>
      <c r="G256" s="385">
        <v>0</v>
      </c>
      <c r="H256" s="387">
        <v>1.98454</v>
      </c>
      <c r="I256" s="384">
        <v>20.618230000000001</v>
      </c>
      <c r="J256" s="385">
        <v>20.618230000000001</v>
      </c>
      <c r="K256" s="388" t="s">
        <v>220</v>
      </c>
    </row>
    <row r="257" spans="1:11" ht="14.4" customHeight="1" thickBot="1" x14ac:dyDescent="0.35">
      <c r="A257" s="401" t="s">
        <v>467</v>
      </c>
      <c r="B257" s="379">
        <v>0</v>
      </c>
      <c r="C257" s="379">
        <v>5.2047699999999999</v>
      </c>
      <c r="D257" s="380">
        <v>5.2047699999999999</v>
      </c>
      <c r="E257" s="389" t="s">
        <v>220</v>
      </c>
      <c r="F257" s="379">
        <v>0</v>
      </c>
      <c r="G257" s="380">
        <v>0</v>
      </c>
      <c r="H257" s="382">
        <v>1.98454</v>
      </c>
      <c r="I257" s="379">
        <v>10.174440000000001</v>
      </c>
      <c r="J257" s="380">
        <v>10.174440000000001</v>
      </c>
      <c r="K257" s="390" t="s">
        <v>220</v>
      </c>
    </row>
    <row r="258" spans="1:11" ht="14.4" customHeight="1" thickBot="1" x14ac:dyDescent="0.35">
      <c r="A258" s="401" t="s">
        <v>468</v>
      </c>
      <c r="B258" s="379">
        <v>0</v>
      </c>
      <c r="C258" s="379">
        <v>1.3380000000000001</v>
      </c>
      <c r="D258" s="380">
        <v>1.3380000000000001</v>
      </c>
      <c r="E258" s="389" t="s">
        <v>220</v>
      </c>
      <c r="F258" s="379">
        <v>0</v>
      </c>
      <c r="G258" s="380">
        <v>0</v>
      </c>
      <c r="H258" s="382">
        <v>0</v>
      </c>
      <c r="I258" s="379">
        <v>10.44379</v>
      </c>
      <c r="J258" s="380">
        <v>10.44379</v>
      </c>
      <c r="K258" s="390" t="s">
        <v>220</v>
      </c>
    </row>
    <row r="259" spans="1:11" ht="14.4" customHeight="1" thickBot="1" x14ac:dyDescent="0.35">
      <c r="A259" s="400" t="s">
        <v>469</v>
      </c>
      <c r="B259" s="384">
        <v>8565</v>
      </c>
      <c r="C259" s="384">
        <v>12447.66639</v>
      </c>
      <c r="D259" s="385">
        <v>3882.6663899999999</v>
      </c>
      <c r="E259" s="391">
        <v>1.4533177338000001</v>
      </c>
      <c r="F259" s="384">
        <v>12448</v>
      </c>
      <c r="G259" s="385">
        <v>11410.666666666701</v>
      </c>
      <c r="H259" s="387">
        <v>1088.45893</v>
      </c>
      <c r="I259" s="384">
        <v>12062.642449999999</v>
      </c>
      <c r="J259" s="385">
        <v>651.97578333333297</v>
      </c>
      <c r="K259" s="392">
        <v>0.96904261327100005</v>
      </c>
    </row>
    <row r="260" spans="1:11" ht="14.4" customHeight="1" thickBot="1" x14ac:dyDescent="0.35">
      <c r="A260" s="401" t="s">
        <v>470</v>
      </c>
      <c r="B260" s="379">
        <v>3247</v>
      </c>
      <c r="C260" s="379">
        <v>4740.7070000000003</v>
      </c>
      <c r="D260" s="380">
        <v>1493.7070000000001</v>
      </c>
      <c r="E260" s="381">
        <v>1.4600267939630001</v>
      </c>
      <c r="F260" s="379">
        <v>5397</v>
      </c>
      <c r="G260" s="380">
        <v>4947.25</v>
      </c>
      <c r="H260" s="382">
        <v>395.36200000000002</v>
      </c>
      <c r="I260" s="379">
        <v>4291.0420000000004</v>
      </c>
      <c r="J260" s="380">
        <v>-656.20800000000099</v>
      </c>
      <c r="K260" s="383">
        <v>0.79507911802800002</v>
      </c>
    </row>
    <row r="261" spans="1:11" ht="14.4" customHeight="1" thickBot="1" x14ac:dyDescent="0.35">
      <c r="A261" s="401" t="s">
        <v>471</v>
      </c>
      <c r="B261" s="379">
        <v>3368</v>
      </c>
      <c r="C261" s="379">
        <v>5419.6189999999997</v>
      </c>
      <c r="D261" s="380">
        <v>2051.6190000000001</v>
      </c>
      <c r="E261" s="381">
        <v>1.609150534441</v>
      </c>
      <c r="F261" s="379">
        <v>5127</v>
      </c>
      <c r="G261" s="380">
        <v>4699.75</v>
      </c>
      <c r="H261" s="382">
        <v>570.99199999999996</v>
      </c>
      <c r="I261" s="379">
        <v>5577.3419999999996</v>
      </c>
      <c r="J261" s="380">
        <v>877.59200000000101</v>
      </c>
      <c r="K261" s="383">
        <v>1.087837331772</v>
      </c>
    </row>
    <row r="262" spans="1:11" ht="14.4" customHeight="1" thickBot="1" x14ac:dyDescent="0.35">
      <c r="A262" s="401" t="s">
        <v>472</v>
      </c>
      <c r="B262" s="379">
        <v>1950</v>
      </c>
      <c r="C262" s="379">
        <v>2287.3403899999998</v>
      </c>
      <c r="D262" s="380">
        <v>337.34039000000098</v>
      </c>
      <c r="E262" s="381">
        <v>1.1729950717940001</v>
      </c>
      <c r="F262" s="379">
        <v>1924</v>
      </c>
      <c r="G262" s="380">
        <v>1763.6666666666699</v>
      </c>
      <c r="H262" s="382">
        <v>122.10493</v>
      </c>
      <c r="I262" s="379">
        <v>2194.2584499999998</v>
      </c>
      <c r="J262" s="380">
        <v>430.59178333333398</v>
      </c>
      <c r="K262" s="383">
        <v>1.140466969854</v>
      </c>
    </row>
    <row r="263" spans="1:11" ht="14.4" customHeight="1" thickBot="1" x14ac:dyDescent="0.35">
      <c r="A263" s="400" t="s">
        <v>473</v>
      </c>
      <c r="B263" s="384">
        <v>0</v>
      </c>
      <c r="C263" s="384">
        <v>0</v>
      </c>
      <c r="D263" s="385">
        <v>0</v>
      </c>
      <c r="E263" s="391">
        <v>1</v>
      </c>
      <c r="F263" s="384">
        <v>0</v>
      </c>
      <c r="G263" s="385">
        <v>0</v>
      </c>
      <c r="H263" s="387">
        <v>6.6899999999999998E-3</v>
      </c>
      <c r="I263" s="384">
        <v>0.94340999999999997</v>
      </c>
      <c r="J263" s="385">
        <v>0.94340999999999997</v>
      </c>
      <c r="K263" s="388" t="s">
        <v>220</v>
      </c>
    </row>
    <row r="264" spans="1:11" ht="14.4" customHeight="1" thickBot="1" x14ac:dyDescent="0.35">
      <c r="A264" s="401" t="s">
        <v>474</v>
      </c>
      <c r="B264" s="379">
        <v>0</v>
      </c>
      <c r="C264" s="379">
        <v>0</v>
      </c>
      <c r="D264" s="380">
        <v>0</v>
      </c>
      <c r="E264" s="381">
        <v>1</v>
      </c>
      <c r="F264" s="379">
        <v>0</v>
      </c>
      <c r="G264" s="380">
        <v>0</v>
      </c>
      <c r="H264" s="382">
        <v>6.6899999999999998E-3</v>
      </c>
      <c r="I264" s="379">
        <v>0.94340999999999997</v>
      </c>
      <c r="J264" s="380">
        <v>0.94340999999999997</v>
      </c>
      <c r="K264" s="390" t="s">
        <v>220</v>
      </c>
    </row>
    <row r="265" spans="1:11" ht="14.4" customHeight="1" thickBot="1" x14ac:dyDescent="0.35">
      <c r="A265" s="400" t="s">
        <v>475</v>
      </c>
      <c r="B265" s="384">
        <v>0</v>
      </c>
      <c r="C265" s="384">
        <v>0</v>
      </c>
      <c r="D265" s="385">
        <v>0</v>
      </c>
      <c r="E265" s="391">
        <v>1</v>
      </c>
      <c r="F265" s="384">
        <v>0</v>
      </c>
      <c r="G265" s="385">
        <v>0</v>
      </c>
      <c r="H265" s="387">
        <v>0.20532</v>
      </c>
      <c r="I265" s="384">
        <v>1.27315</v>
      </c>
      <c r="J265" s="385">
        <v>1.27315</v>
      </c>
      <c r="K265" s="388" t="s">
        <v>220</v>
      </c>
    </row>
    <row r="266" spans="1:11" ht="14.4" customHeight="1" thickBot="1" x14ac:dyDescent="0.35">
      <c r="A266" s="401" t="s">
        <v>476</v>
      </c>
      <c r="B266" s="379">
        <v>0</v>
      </c>
      <c r="C266" s="379">
        <v>0</v>
      </c>
      <c r="D266" s="380">
        <v>0</v>
      </c>
      <c r="E266" s="381">
        <v>1</v>
      </c>
      <c r="F266" s="379">
        <v>0</v>
      </c>
      <c r="G266" s="380">
        <v>0</v>
      </c>
      <c r="H266" s="382">
        <v>0</v>
      </c>
      <c r="I266" s="379">
        <v>0.17810999999999999</v>
      </c>
      <c r="J266" s="380">
        <v>0.17810999999999999</v>
      </c>
      <c r="K266" s="390" t="s">
        <v>220</v>
      </c>
    </row>
    <row r="267" spans="1:11" ht="14.4" customHeight="1" thickBot="1" x14ac:dyDescent="0.35">
      <c r="A267" s="401" t="s">
        <v>477</v>
      </c>
      <c r="B267" s="379">
        <v>0</v>
      </c>
      <c r="C267" s="379">
        <v>0</v>
      </c>
      <c r="D267" s="380">
        <v>0</v>
      </c>
      <c r="E267" s="381">
        <v>1</v>
      </c>
      <c r="F267" s="379">
        <v>0</v>
      </c>
      <c r="G267" s="380">
        <v>0</v>
      </c>
      <c r="H267" s="382">
        <v>0.20532</v>
      </c>
      <c r="I267" s="379">
        <v>1.09504</v>
      </c>
      <c r="J267" s="380">
        <v>1.09504</v>
      </c>
      <c r="K267" s="390" t="s">
        <v>220</v>
      </c>
    </row>
    <row r="268" spans="1:11" ht="14.4" customHeight="1" thickBot="1" x14ac:dyDescent="0.35">
      <c r="A268" s="400" t="s">
        <v>478</v>
      </c>
      <c r="B268" s="384">
        <v>0</v>
      </c>
      <c r="C268" s="384">
        <v>0</v>
      </c>
      <c r="D268" s="385">
        <v>0</v>
      </c>
      <c r="E268" s="386" t="s">
        <v>219</v>
      </c>
      <c r="F268" s="384">
        <v>0</v>
      </c>
      <c r="G268" s="385">
        <v>0</v>
      </c>
      <c r="H268" s="387">
        <v>204.77520999999999</v>
      </c>
      <c r="I268" s="384">
        <v>496.06986000000001</v>
      </c>
      <c r="J268" s="385">
        <v>496.06986000000001</v>
      </c>
      <c r="K268" s="388" t="s">
        <v>220</v>
      </c>
    </row>
    <row r="269" spans="1:11" ht="14.4" customHeight="1" thickBot="1" x14ac:dyDescent="0.35">
      <c r="A269" s="401" t="s">
        <v>479</v>
      </c>
      <c r="B269" s="379">
        <v>0</v>
      </c>
      <c r="C269" s="379">
        <v>0</v>
      </c>
      <c r="D269" s="380">
        <v>0</v>
      </c>
      <c r="E269" s="381">
        <v>1</v>
      </c>
      <c r="F269" s="379">
        <v>0</v>
      </c>
      <c r="G269" s="380">
        <v>0</v>
      </c>
      <c r="H269" s="382">
        <v>104.50724</v>
      </c>
      <c r="I269" s="379">
        <v>260.44974999999999</v>
      </c>
      <c r="J269" s="380">
        <v>260.44974999999999</v>
      </c>
      <c r="K269" s="390" t="s">
        <v>220</v>
      </c>
    </row>
    <row r="270" spans="1:11" ht="14.4" customHeight="1" thickBot="1" x14ac:dyDescent="0.35">
      <c r="A270" s="401" t="s">
        <v>480</v>
      </c>
      <c r="B270" s="379">
        <v>0</v>
      </c>
      <c r="C270" s="379">
        <v>0</v>
      </c>
      <c r="D270" s="380">
        <v>0</v>
      </c>
      <c r="E270" s="381">
        <v>1</v>
      </c>
      <c r="F270" s="379">
        <v>0</v>
      </c>
      <c r="G270" s="380">
        <v>0</v>
      </c>
      <c r="H270" s="382">
        <v>100.26797000000001</v>
      </c>
      <c r="I270" s="379">
        <v>235.62011000000001</v>
      </c>
      <c r="J270" s="380">
        <v>235.62011000000001</v>
      </c>
      <c r="K270" s="390" t="s">
        <v>220</v>
      </c>
    </row>
    <row r="271" spans="1:11" ht="14.4" customHeight="1" thickBot="1" x14ac:dyDescent="0.35">
      <c r="A271" s="399" t="s">
        <v>481</v>
      </c>
      <c r="B271" s="379">
        <v>337915</v>
      </c>
      <c r="C271" s="379">
        <v>375192.43935</v>
      </c>
      <c r="D271" s="380">
        <v>37277.439350000102</v>
      </c>
      <c r="E271" s="381">
        <v>1.110316024296</v>
      </c>
      <c r="F271" s="379">
        <v>402581</v>
      </c>
      <c r="G271" s="380">
        <v>369032.58333333302</v>
      </c>
      <c r="H271" s="382">
        <v>32881.782019999999</v>
      </c>
      <c r="I271" s="379">
        <v>370835.28369000001</v>
      </c>
      <c r="J271" s="380">
        <v>1802.70035666687</v>
      </c>
      <c r="K271" s="383">
        <v>0.92114452418199999</v>
      </c>
    </row>
    <row r="272" spans="1:11" ht="14.4" customHeight="1" thickBot="1" x14ac:dyDescent="0.35">
      <c r="A272" s="400" t="s">
        <v>482</v>
      </c>
      <c r="B272" s="384">
        <v>337915</v>
      </c>
      <c r="C272" s="384">
        <v>375192.43935</v>
      </c>
      <c r="D272" s="385">
        <v>37277.439350000102</v>
      </c>
      <c r="E272" s="391">
        <v>1.110316024296</v>
      </c>
      <c r="F272" s="384">
        <v>402581</v>
      </c>
      <c r="G272" s="385">
        <v>369032.58333333302</v>
      </c>
      <c r="H272" s="387">
        <v>32881.782019999999</v>
      </c>
      <c r="I272" s="384">
        <v>370835.28369000001</v>
      </c>
      <c r="J272" s="385">
        <v>1802.70035666687</v>
      </c>
      <c r="K272" s="392">
        <v>0.92114452418199999</v>
      </c>
    </row>
    <row r="273" spans="1:11" ht="14.4" customHeight="1" thickBot="1" x14ac:dyDescent="0.35">
      <c r="A273" s="401" t="s">
        <v>483</v>
      </c>
      <c r="B273" s="379">
        <v>24886</v>
      </c>
      <c r="C273" s="379">
        <v>28803.425780000001</v>
      </c>
      <c r="D273" s="380">
        <v>3917.42578</v>
      </c>
      <c r="E273" s="381">
        <v>1.157414842883</v>
      </c>
      <c r="F273" s="379">
        <v>32761.9186203059</v>
      </c>
      <c r="G273" s="380">
        <v>30031.7587352804</v>
      </c>
      <c r="H273" s="382">
        <v>3011.43037</v>
      </c>
      <c r="I273" s="379">
        <v>30270.94931</v>
      </c>
      <c r="J273" s="380">
        <v>239.19057471958499</v>
      </c>
      <c r="K273" s="383">
        <v>0.92396753867799997</v>
      </c>
    </row>
    <row r="274" spans="1:11" ht="14.4" customHeight="1" thickBot="1" x14ac:dyDescent="0.35">
      <c r="A274" s="401" t="s">
        <v>484</v>
      </c>
      <c r="B274" s="379">
        <v>1045</v>
      </c>
      <c r="C274" s="379">
        <v>1079.4888000000001</v>
      </c>
      <c r="D274" s="380">
        <v>34.488799999999998</v>
      </c>
      <c r="E274" s="381">
        <v>1.033003636363</v>
      </c>
      <c r="F274" s="379">
        <v>990.997538389694</v>
      </c>
      <c r="G274" s="380">
        <v>908.41441019055299</v>
      </c>
      <c r="H274" s="382">
        <v>224.99965</v>
      </c>
      <c r="I274" s="379">
        <v>1324.91759</v>
      </c>
      <c r="J274" s="380">
        <v>416.50317980944698</v>
      </c>
      <c r="K274" s="383">
        <v>1.3369534622179999</v>
      </c>
    </row>
    <row r="275" spans="1:11" ht="14.4" customHeight="1" thickBot="1" x14ac:dyDescent="0.35">
      <c r="A275" s="401" t="s">
        <v>485</v>
      </c>
      <c r="B275" s="379">
        <v>2311</v>
      </c>
      <c r="C275" s="379">
        <v>6172.3108099999999</v>
      </c>
      <c r="D275" s="380">
        <v>3861.3108099999999</v>
      </c>
      <c r="E275" s="381">
        <v>2.6708398139330001</v>
      </c>
      <c r="F275" s="379">
        <v>7415.9815789081404</v>
      </c>
      <c r="G275" s="380">
        <v>6797.9831139991302</v>
      </c>
      <c r="H275" s="382">
        <v>360.65555000000001</v>
      </c>
      <c r="I275" s="379">
        <v>4596.0593399999998</v>
      </c>
      <c r="J275" s="380">
        <v>-2201.9237739991299</v>
      </c>
      <c r="K275" s="383">
        <v>0.619750641381</v>
      </c>
    </row>
    <row r="276" spans="1:11" ht="14.4" customHeight="1" thickBot="1" x14ac:dyDescent="0.35">
      <c r="A276" s="401" t="s">
        <v>486</v>
      </c>
      <c r="B276" s="379">
        <v>107500</v>
      </c>
      <c r="C276" s="379">
        <v>117632.58149</v>
      </c>
      <c r="D276" s="380">
        <v>10132.58149</v>
      </c>
      <c r="E276" s="381">
        <v>1.0942565719999999</v>
      </c>
      <c r="F276" s="379">
        <v>120016.70188185301</v>
      </c>
      <c r="G276" s="380">
        <v>110015.31005836499</v>
      </c>
      <c r="H276" s="382">
        <v>9199.5949799999999</v>
      </c>
      <c r="I276" s="379">
        <v>110878.08545</v>
      </c>
      <c r="J276" s="380">
        <v>862.77539163513597</v>
      </c>
      <c r="K276" s="383">
        <v>0.92385546104299998</v>
      </c>
    </row>
    <row r="277" spans="1:11" ht="14.4" customHeight="1" thickBot="1" x14ac:dyDescent="0.35">
      <c r="A277" s="401" t="s">
        <v>487</v>
      </c>
      <c r="B277" s="379">
        <v>150156</v>
      </c>
      <c r="C277" s="379">
        <v>161199.69706000001</v>
      </c>
      <c r="D277" s="380">
        <v>11043.6970599999</v>
      </c>
      <c r="E277" s="381">
        <v>1.0735481569830001</v>
      </c>
      <c r="F277" s="379">
        <v>176651.561202438</v>
      </c>
      <c r="G277" s="380">
        <v>161930.59776890199</v>
      </c>
      <c r="H277" s="382">
        <v>14377.891610000001</v>
      </c>
      <c r="I277" s="379">
        <v>162802.16360999999</v>
      </c>
      <c r="J277" s="380">
        <v>871.56584109828702</v>
      </c>
      <c r="K277" s="383">
        <v>0.92160048007399997</v>
      </c>
    </row>
    <row r="278" spans="1:11" ht="14.4" customHeight="1" thickBot="1" x14ac:dyDescent="0.35">
      <c r="A278" s="401" t="s">
        <v>488</v>
      </c>
      <c r="B278" s="379">
        <v>4704</v>
      </c>
      <c r="C278" s="379">
        <v>5646.1169799999998</v>
      </c>
      <c r="D278" s="380">
        <v>942.11698000000104</v>
      </c>
      <c r="E278" s="381">
        <v>1.200279970238</v>
      </c>
      <c r="F278" s="379">
        <v>6422.9840454863797</v>
      </c>
      <c r="G278" s="380">
        <v>5887.7353750291804</v>
      </c>
      <c r="H278" s="382">
        <v>630.58540000000005</v>
      </c>
      <c r="I278" s="379">
        <v>6192.2748300000003</v>
      </c>
      <c r="J278" s="380">
        <v>304.53945497081702</v>
      </c>
      <c r="K278" s="383">
        <v>0.96408068059100005</v>
      </c>
    </row>
    <row r="279" spans="1:11" ht="14.4" customHeight="1" thickBot="1" x14ac:dyDescent="0.35">
      <c r="A279" s="401" t="s">
        <v>489</v>
      </c>
      <c r="B279" s="379">
        <v>15519</v>
      </c>
      <c r="C279" s="379">
        <v>18056.580139999998</v>
      </c>
      <c r="D279" s="380">
        <v>2537.58014</v>
      </c>
      <c r="E279" s="381">
        <v>1.1635144107219999</v>
      </c>
      <c r="F279" s="379">
        <v>19703.9510559339</v>
      </c>
      <c r="G279" s="380">
        <v>18061.955134606102</v>
      </c>
      <c r="H279" s="382">
        <v>1674.1275499999999</v>
      </c>
      <c r="I279" s="379">
        <v>18252.927039999999</v>
      </c>
      <c r="J279" s="380">
        <v>190.971905393893</v>
      </c>
      <c r="K279" s="383">
        <v>0.926358728164</v>
      </c>
    </row>
    <row r="280" spans="1:11" ht="14.4" customHeight="1" thickBot="1" x14ac:dyDescent="0.35">
      <c r="A280" s="401" t="s">
        <v>490</v>
      </c>
      <c r="B280" s="379">
        <v>19743</v>
      </c>
      <c r="C280" s="379">
        <v>22115.759139999998</v>
      </c>
      <c r="D280" s="380">
        <v>2372.7591400000001</v>
      </c>
      <c r="E280" s="381">
        <v>1.1201822995490001</v>
      </c>
      <c r="F280" s="379">
        <v>23794.940894029001</v>
      </c>
      <c r="G280" s="380">
        <v>21812.029152859901</v>
      </c>
      <c r="H280" s="382">
        <v>1914.1437699999999</v>
      </c>
      <c r="I280" s="379">
        <v>22431.114560000002</v>
      </c>
      <c r="J280" s="380">
        <v>619.08540714005005</v>
      </c>
      <c r="K280" s="383">
        <v>0.94268418904200002</v>
      </c>
    </row>
    <row r="281" spans="1:11" ht="14.4" customHeight="1" thickBot="1" x14ac:dyDescent="0.35">
      <c r="A281" s="401" t="s">
        <v>491</v>
      </c>
      <c r="B281" s="379">
        <v>565</v>
      </c>
      <c r="C281" s="379">
        <v>780.38743999999997</v>
      </c>
      <c r="D281" s="380">
        <v>215.38744</v>
      </c>
      <c r="E281" s="381">
        <v>1.3812167079640001</v>
      </c>
      <c r="F281" s="379">
        <v>214.99946594731</v>
      </c>
      <c r="G281" s="380">
        <v>197.08284378503399</v>
      </c>
      <c r="H281" s="382">
        <v>11.948230000000001</v>
      </c>
      <c r="I281" s="379">
        <v>500.0204</v>
      </c>
      <c r="J281" s="380">
        <v>302.93755621496598</v>
      </c>
      <c r="K281" s="383">
        <v>2.3256820559840001</v>
      </c>
    </row>
    <row r="282" spans="1:11" ht="14.4" customHeight="1" thickBot="1" x14ac:dyDescent="0.35">
      <c r="A282" s="401" t="s">
        <v>492</v>
      </c>
      <c r="B282" s="379">
        <v>0</v>
      </c>
      <c r="C282" s="379">
        <v>0</v>
      </c>
      <c r="D282" s="380">
        <v>0</v>
      </c>
      <c r="E282" s="381">
        <v>1</v>
      </c>
      <c r="F282" s="379">
        <v>17.999955288612</v>
      </c>
      <c r="G282" s="380">
        <v>16.499959014561</v>
      </c>
      <c r="H282" s="382">
        <v>0</v>
      </c>
      <c r="I282" s="379">
        <v>4.4910199999999998</v>
      </c>
      <c r="J282" s="380">
        <v>-12.008939014560999</v>
      </c>
      <c r="K282" s="383">
        <v>0.24950173086399999</v>
      </c>
    </row>
    <row r="283" spans="1:11" ht="14.4" customHeight="1" thickBot="1" x14ac:dyDescent="0.35">
      <c r="A283" s="401" t="s">
        <v>493</v>
      </c>
      <c r="B283" s="379">
        <v>0</v>
      </c>
      <c r="C283" s="379">
        <v>89.739419999999996</v>
      </c>
      <c r="D283" s="380">
        <v>89.739419999999996</v>
      </c>
      <c r="E283" s="389" t="s">
        <v>220</v>
      </c>
      <c r="F283" s="379">
        <v>379.99905609292</v>
      </c>
      <c r="G283" s="380">
        <v>348.33246808517703</v>
      </c>
      <c r="H283" s="382">
        <v>0</v>
      </c>
      <c r="I283" s="379">
        <v>148.03446</v>
      </c>
      <c r="J283" s="380">
        <v>-200.298008085177</v>
      </c>
      <c r="K283" s="383">
        <v>0.38956533608799998</v>
      </c>
    </row>
    <row r="284" spans="1:11" ht="14.4" customHeight="1" thickBot="1" x14ac:dyDescent="0.35">
      <c r="A284" s="401" t="s">
        <v>494</v>
      </c>
      <c r="B284" s="379">
        <v>326</v>
      </c>
      <c r="C284" s="379">
        <v>506.31186000000002</v>
      </c>
      <c r="D284" s="380">
        <v>180.31186</v>
      </c>
      <c r="E284" s="381">
        <v>1.55310386503</v>
      </c>
      <c r="F284" s="379">
        <v>48.999878285666</v>
      </c>
      <c r="G284" s="380">
        <v>44.916555095192997</v>
      </c>
      <c r="H284" s="382">
        <v>14.095929999999999</v>
      </c>
      <c r="I284" s="379">
        <v>148.50880000000001</v>
      </c>
      <c r="J284" s="380">
        <v>103.59224490480599</v>
      </c>
      <c r="K284" s="383">
        <v>3.0307993651370002</v>
      </c>
    </row>
    <row r="285" spans="1:11" ht="14.4" customHeight="1" thickBot="1" x14ac:dyDescent="0.35">
      <c r="A285" s="401" t="s">
        <v>495</v>
      </c>
      <c r="B285" s="379">
        <v>264</v>
      </c>
      <c r="C285" s="379">
        <v>234.5994</v>
      </c>
      <c r="D285" s="380">
        <v>-29.400600000000001</v>
      </c>
      <c r="E285" s="381">
        <v>0.88863409090900003</v>
      </c>
      <c r="F285" s="379">
        <v>193.999518110596</v>
      </c>
      <c r="G285" s="380">
        <v>177.83289160138</v>
      </c>
      <c r="H285" s="382">
        <v>0</v>
      </c>
      <c r="I285" s="379">
        <v>167.67895999999999</v>
      </c>
      <c r="J285" s="380">
        <v>-10.153931601379</v>
      </c>
      <c r="K285" s="383">
        <v>0.86432668304000004</v>
      </c>
    </row>
    <row r="286" spans="1:11" ht="14.4" customHeight="1" thickBot="1" x14ac:dyDescent="0.35">
      <c r="A286" s="401" t="s">
        <v>496</v>
      </c>
      <c r="B286" s="379">
        <v>671</v>
      </c>
      <c r="C286" s="379">
        <v>731.52143999999998</v>
      </c>
      <c r="D286" s="380">
        <v>60.521439999998996</v>
      </c>
      <c r="E286" s="381">
        <v>1.090195886736</v>
      </c>
      <c r="F286" s="379">
        <v>513.998723241476</v>
      </c>
      <c r="G286" s="380">
        <v>471.16549630468597</v>
      </c>
      <c r="H286" s="382">
        <v>58.630429999999997</v>
      </c>
      <c r="I286" s="379">
        <v>606.55565000000001</v>
      </c>
      <c r="J286" s="380">
        <v>135.39015369531299</v>
      </c>
      <c r="K286" s="383">
        <v>1.180072289236</v>
      </c>
    </row>
    <row r="287" spans="1:11" ht="14.4" customHeight="1" thickBot="1" x14ac:dyDescent="0.35">
      <c r="A287" s="401" t="s">
        <v>497</v>
      </c>
      <c r="B287" s="379">
        <v>759</v>
      </c>
      <c r="C287" s="379">
        <v>650.76946999999996</v>
      </c>
      <c r="D287" s="380">
        <v>-108.23053</v>
      </c>
      <c r="E287" s="381">
        <v>0.85740378129100003</v>
      </c>
      <c r="F287" s="379">
        <v>607.998489748672</v>
      </c>
      <c r="G287" s="380">
        <v>557.33194893628297</v>
      </c>
      <c r="H287" s="382">
        <v>72.034790000000001</v>
      </c>
      <c r="I287" s="379">
        <v>575.71028999999999</v>
      </c>
      <c r="J287" s="380">
        <v>18.378341063716999</v>
      </c>
      <c r="K287" s="383">
        <v>0.94689427639500001</v>
      </c>
    </row>
    <row r="288" spans="1:11" ht="14.4" customHeight="1" thickBot="1" x14ac:dyDescent="0.35">
      <c r="A288" s="401" t="s">
        <v>498</v>
      </c>
      <c r="B288" s="379">
        <v>1267</v>
      </c>
      <c r="C288" s="379">
        <v>1576.5112799999999</v>
      </c>
      <c r="D288" s="380">
        <v>309.51128</v>
      </c>
      <c r="E288" s="381">
        <v>1.2442867245460001</v>
      </c>
      <c r="F288" s="379">
        <v>1472.99634111808</v>
      </c>
      <c r="G288" s="380">
        <v>1350.24664602491</v>
      </c>
      <c r="H288" s="382">
        <v>191.85863000000001</v>
      </c>
      <c r="I288" s="379">
        <v>1521.0529300000001</v>
      </c>
      <c r="J288" s="380">
        <v>170.80628397509099</v>
      </c>
      <c r="K288" s="383">
        <v>1.0326250565190001</v>
      </c>
    </row>
    <row r="289" spans="1:11" ht="14.4" customHeight="1" thickBot="1" x14ac:dyDescent="0.35">
      <c r="A289" s="401" t="s">
        <v>499</v>
      </c>
      <c r="B289" s="379">
        <v>8199</v>
      </c>
      <c r="C289" s="379">
        <v>9916.6388399999996</v>
      </c>
      <c r="D289" s="380">
        <v>1717.6388400000001</v>
      </c>
      <c r="E289" s="381">
        <v>1.2094936992309999</v>
      </c>
      <c r="F289" s="379">
        <v>11370.9717548226</v>
      </c>
      <c r="G289" s="380">
        <v>10423.3907752541</v>
      </c>
      <c r="H289" s="382">
        <v>1139.78513</v>
      </c>
      <c r="I289" s="379">
        <v>10414.739449999999</v>
      </c>
      <c r="J289" s="380">
        <v>-8.6513252540660002</v>
      </c>
      <c r="K289" s="383">
        <v>0.915905841168</v>
      </c>
    </row>
    <row r="290" spans="1:11" ht="14.4" customHeight="1" thickBot="1" x14ac:dyDescent="0.35">
      <c r="A290" s="398" t="s">
        <v>500</v>
      </c>
      <c r="B290" s="379">
        <v>1036.3932393223799</v>
      </c>
      <c r="C290" s="379">
        <v>2278.97226</v>
      </c>
      <c r="D290" s="380">
        <v>1242.5790206776201</v>
      </c>
      <c r="E290" s="381">
        <v>2.1989455098040001</v>
      </c>
      <c r="F290" s="379">
        <v>1382.5160205140501</v>
      </c>
      <c r="G290" s="380">
        <v>1267.3063521378799</v>
      </c>
      <c r="H290" s="382">
        <v>1013.4590899999999</v>
      </c>
      <c r="I290" s="379">
        <v>2691.89176</v>
      </c>
      <c r="J290" s="380">
        <v>1424.5854078621201</v>
      </c>
      <c r="K290" s="383">
        <v>1.947096250645</v>
      </c>
    </row>
    <row r="291" spans="1:11" ht="14.4" customHeight="1" thickBot="1" x14ac:dyDescent="0.35">
      <c r="A291" s="399" t="s">
        <v>501</v>
      </c>
      <c r="B291" s="379">
        <v>0</v>
      </c>
      <c r="C291" s="379">
        <v>0</v>
      </c>
      <c r="D291" s="380">
        <v>0</v>
      </c>
      <c r="E291" s="381">
        <v>1</v>
      </c>
      <c r="F291" s="379">
        <v>0</v>
      </c>
      <c r="G291" s="380">
        <v>0</v>
      </c>
      <c r="H291" s="382">
        <v>762.29750000000001</v>
      </c>
      <c r="I291" s="379">
        <v>898.24639000000002</v>
      </c>
      <c r="J291" s="380">
        <v>898.24639000000002</v>
      </c>
      <c r="K291" s="390" t="s">
        <v>220</v>
      </c>
    </row>
    <row r="292" spans="1:11" ht="14.4" customHeight="1" thickBot="1" x14ac:dyDescent="0.35">
      <c r="A292" s="400" t="s">
        <v>502</v>
      </c>
      <c r="B292" s="384">
        <v>0</v>
      </c>
      <c r="C292" s="384">
        <v>0</v>
      </c>
      <c r="D292" s="385">
        <v>0</v>
      </c>
      <c r="E292" s="391">
        <v>1</v>
      </c>
      <c r="F292" s="384">
        <v>0</v>
      </c>
      <c r="G292" s="385">
        <v>0</v>
      </c>
      <c r="H292" s="387">
        <v>762.29750000000001</v>
      </c>
      <c r="I292" s="384">
        <v>898.24639000000002</v>
      </c>
      <c r="J292" s="385">
        <v>898.24639000000002</v>
      </c>
      <c r="K292" s="388" t="s">
        <v>220</v>
      </c>
    </row>
    <row r="293" spans="1:11" ht="14.4" customHeight="1" thickBot="1" x14ac:dyDescent="0.35">
      <c r="A293" s="401" t="s">
        <v>503</v>
      </c>
      <c r="B293" s="379">
        <v>0</v>
      </c>
      <c r="C293" s="379">
        <v>0</v>
      </c>
      <c r="D293" s="380">
        <v>0</v>
      </c>
      <c r="E293" s="381">
        <v>1</v>
      </c>
      <c r="F293" s="379">
        <v>0</v>
      </c>
      <c r="G293" s="380">
        <v>0</v>
      </c>
      <c r="H293" s="382">
        <v>762.29750000000001</v>
      </c>
      <c r="I293" s="379">
        <v>898.24639000000002</v>
      </c>
      <c r="J293" s="380">
        <v>898.24639000000002</v>
      </c>
      <c r="K293" s="390" t="s">
        <v>220</v>
      </c>
    </row>
    <row r="294" spans="1:11" ht="14.4" customHeight="1" thickBot="1" x14ac:dyDescent="0.35">
      <c r="A294" s="399" t="s">
        <v>504</v>
      </c>
      <c r="B294" s="379">
        <v>0</v>
      </c>
      <c r="C294" s="379">
        <v>72.289000000000001</v>
      </c>
      <c r="D294" s="380">
        <v>72.289000000000001</v>
      </c>
      <c r="E294" s="389" t="s">
        <v>219</v>
      </c>
      <c r="F294" s="379">
        <v>0</v>
      </c>
      <c r="G294" s="380">
        <v>0</v>
      </c>
      <c r="H294" s="382">
        <v>1.5</v>
      </c>
      <c r="I294" s="379">
        <v>47.515970000000003</v>
      </c>
      <c r="J294" s="380">
        <v>47.515970000000003</v>
      </c>
      <c r="K294" s="390" t="s">
        <v>219</v>
      </c>
    </row>
    <row r="295" spans="1:11" ht="14.4" customHeight="1" thickBot="1" x14ac:dyDescent="0.35">
      <c r="A295" s="400" t="s">
        <v>505</v>
      </c>
      <c r="B295" s="384">
        <v>0</v>
      </c>
      <c r="C295" s="384">
        <v>41.539000000000001</v>
      </c>
      <c r="D295" s="385">
        <v>41.539000000000001</v>
      </c>
      <c r="E295" s="386" t="s">
        <v>219</v>
      </c>
      <c r="F295" s="384">
        <v>0</v>
      </c>
      <c r="G295" s="385">
        <v>0</v>
      </c>
      <c r="H295" s="387">
        <v>0</v>
      </c>
      <c r="I295" s="384">
        <v>22.265969999999999</v>
      </c>
      <c r="J295" s="385">
        <v>22.265969999999999</v>
      </c>
      <c r="K295" s="388" t="s">
        <v>219</v>
      </c>
    </row>
    <row r="296" spans="1:11" ht="14.4" customHeight="1" thickBot="1" x14ac:dyDescent="0.35">
      <c r="A296" s="401" t="s">
        <v>506</v>
      </c>
      <c r="B296" s="379">
        <v>0</v>
      </c>
      <c r="C296" s="379">
        <v>41.539000000000001</v>
      </c>
      <c r="D296" s="380">
        <v>41.539000000000001</v>
      </c>
      <c r="E296" s="389" t="s">
        <v>219</v>
      </c>
      <c r="F296" s="379">
        <v>0</v>
      </c>
      <c r="G296" s="380">
        <v>0</v>
      </c>
      <c r="H296" s="382">
        <v>0</v>
      </c>
      <c r="I296" s="379">
        <v>22.265969999999999</v>
      </c>
      <c r="J296" s="380">
        <v>22.265969999999999</v>
      </c>
      <c r="K296" s="390" t="s">
        <v>219</v>
      </c>
    </row>
    <row r="297" spans="1:11" ht="14.4" customHeight="1" thickBot="1" x14ac:dyDescent="0.35">
      <c r="A297" s="400" t="s">
        <v>507</v>
      </c>
      <c r="B297" s="384">
        <v>0</v>
      </c>
      <c r="C297" s="384">
        <v>30.75</v>
      </c>
      <c r="D297" s="385">
        <v>30.75</v>
      </c>
      <c r="E297" s="386" t="s">
        <v>220</v>
      </c>
      <c r="F297" s="384">
        <v>0</v>
      </c>
      <c r="G297" s="385">
        <v>0</v>
      </c>
      <c r="H297" s="387">
        <v>1.5</v>
      </c>
      <c r="I297" s="384">
        <v>25.25</v>
      </c>
      <c r="J297" s="385">
        <v>25.25</v>
      </c>
      <c r="K297" s="388" t="s">
        <v>219</v>
      </c>
    </row>
    <row r="298" spans="1:11" ht="14.4" customHeight="1" thickBot="1" x14ac:dyDescent="0.35">
      <c r="A298" s="401" t="s">
        <v>508</v>
      </c>
      <c r="B298" s="379">
        <v>0</v>
      </c>
      <c r="C298" s="379">
        <v>30.75</v>
      </c>
      <c r="D298" s="380">
        <v>30.75</v>
      </c>
      <c r="E298" s="389" t="s">
        <v>220</v>
      </c>
      <c r="F298" s="379">
        <v>0</v>
      </c>
      <c r="G298" s="380">
        <v>0</v>
      </c>
      <c r="H298" s="382">
        <v>1.5</v>
      </c>
      <c r="I298" s="379">
        <v>25.25</v>
      </c>
      <c r="J298" s="380">
        <v>25.25</v>
      </c>
      <c r="K298" s="390" t="s">
        <v>219</v>
      </c>
    </row>
    <row r="299" spans="1:11" ht="14.4" customHeight="1" thickBot="1" x14ac:dyDescent="0.35">
      <c r="A299" s="402" t="s">
        <v>509</v>
      </c>
      <c r="B299" s="384">
        <v>1036.3932393223799</v>
      </c>
      <c r="C299" s="384">
        <v>2206.6832599999998</v>
      </c>
      <c r="D299" s="385">
        <v>1170.2900206776201</v>
      </c>
      <c r="E299" s="391">
        <v>2.129194958317</v>
      </c>
      <c r="F299" s="384">
        <v>1382.5160205140501</v>
      </c>
      <c r="G299" s="385">
        <v>1267.3063521378799</v>
      </c>
      <c r="H299" s="387">
        <v>249.66158999999999</v>
      </c>
      <c r="I299" s="384">
        <v>1746.1294</v>
      </c>
      <c r="J299" s="385">
        <v>478.82304786212399</v>
      </c>
      <c r="K299" s="392">
        <v>1.2630084383039999</v>
      </c>
    </row>
    <row r="300" spans="1:11" ht="14.4" customHeight="1" thickBot="1" x14ac:dyDescent="0.35">
      <c r="A300" s="400" t="s">
        <v>510</v>
      </c>
      <c r="B300" s="384">
        <v>0</v>
      </c>
      <c r="C300" s="384">
        <v>53.25806</v>
      </c>
      <c r="D300" s="385">
        <v>53.25806</v>
      </c>
      <c r="E300" s="386" t="s">
        <v>219</v>
      </c>
      <c r="F300" s="384">
        <v>0</v>
      </c>
      <c r="G300" s="385">
        <v>0</v>
      </c>
      <c r="H300" s="387">
        <v>30.67502</v>
      </c>
      <c r="I300" s="384">
        <v>41.80706</v>
      </c>
      <c r="J300" s="385">
        <v>41.80706</v>
      </c>
      <c r="K300" s="388" t="s">
        <v>219</v>
      </c>
    </row>
    <row r="301" spans="1:11" ht="14.4" customHeight="1" thickBot="1" x14ac:dyDescent="0.35">
      <c r="A301" s="401" t="s">
        <v>511</v>
      </c>
      <c r="B301" s="379">
        <v>0</v>
      </c>
      <c r="C301" s="379">
        <v>6.0600000000000003E-3</v>
      </c>
      <c r="D301" s="380">
        <v>6.0600000000000003E-3</v>
      </c>
      <c r="E301" s="389" t="s">
        <v>219</v>
      </c>
      <c r="F301" s="379">
        <v>0</v>
      </c>
      <c r="G301" s="380">
        <v>0</v>
      </c>
      <c r="H301" s="382">
        <v>4.5300000000000002E-3</v>
      </c>
      <c r="I301" s="379">
        <v>6.6400000000000001E-3</v>
      </c>
      <c r="J301" s="380">
        <v>6.6400000000000001E-3</v>
      </c>
      <c r="K301" s="390" t="s">
        <v>219</v>
      </c>
    </row>
    <row r="302" spans="1:11" ht="14.4" customHeight="1" thickBot="1" x14ac:dyDescent="0.35">
      <c r="A302" s="401" t="s">
        <v>512</v>
      </c>
      <c r="B302" s="379">
        <v>0</v>
      </c>
      <c r="C302" s="379">
        <v>53.252000000000002</v>
      </c>
      <c r="D302" s="380">
        <v>53.252000000000002</v>
      </c>
      <c r="E302" s="389" t="s">
        <v>219</v>
      </c>
      <c r="F302" s="379">
        <v>0</v>
      </c>
      <c r="G302" s="380">
        <v>0</v>
      </c>
      <c r="H302" s="382">
        <v>30.670490000000001</v>
      </c>
      <c r="I302" s="379">
        <v>12.90042</v>
      </c>
      <c r="J302" s="380">
        <v>12.90042</v>
      </c>
      <c r="K302" s="390" t="s">
        <v>219</v>
      </c>
    </row>
    <row r="303" spans="1:11" ht="14.4" customHeight="1" thickBot="1" x14ac:dyDescent="0.35">
      <c r="A303" s="401" t="s">
        <v>513</v>
      </c>
      <c r="B303" s="379">
        <v>0</v>
      </c>
      <c r="C303" s="379">
        <v>0</v>
      </c>
      <c r="D303" s="380">
        <v>0</v>
      </c>
      <c r="E303" s="381">
        <v>1</v>
      </c>
      <c r="F303" s="379">
        <v>0</v>
      </c>
      <c r="G303" s="380">
        <v>0</v>
      </c>
      <c r="H303" s="382">
        <v>0</v>
      </c>
      <c r="I303" s="379">
        <v>28.9</v>
      </c>
      <c r="J303" s="380">
        <v>28.9</v>
      </c>
      <c r="K303" s="390" t="s">
        <v>220</v>
      </c>
    </row>
    <row r="304" spans="1:11" ht="14.4" customHeight="1" thickBot="1" x14ac:dyDescent="0.35">
      <c r="A304" s="403" t="s">
        <v>514</v>
      </c>
      <c r="B304" s="379">
        <v>0</v>
      </c>
      <c r="C304" s="379">
        <v>0</v>
      </c>
      <c r="D304" s="380">
        <v>0</v>
      </c>
      <c r="E304" s="381">
        <v>1</v>
      </c>
      <c r="F304" s="379">
        <v>0</v>
      </c>
      <c r="G304" s="380">
        <v>0</v>
      </c>
      <c r="H304" s="382">
        <v>0</v>
      </c>
      <c r="I304" s="379">
        <v>41.202739999999999</v>
      </c>
      <c r="J304" s="380">
        <v>41.202739999999999</v>
      </c>
      <c r="K304" s="390" t="s">
        <v>220</v>
      </c>
    </row>
    <row r="305" spans="1:11" ht="14.4" customHeight="1" thickBot="1" x14ac:dyDescent="0.35">
      <c r="A305" s="401" t="s">
        <v>515</v>
      </c>
      <c r="B305" s="379">
        <v>0</v>
      </c>
      <c r="C305" s="379">
        <v>0</v>
      </c>
      <c r="D305" s="380">
        <v>0</v>
      </c>
      <c r="E305" s="381">
        <v>1</v>
      </c>
      <c r="F305" s="379">
        <v>0</v>
      </c>
      <c r="G305" s="380">
        <v>0</v>
      </c>
      <c r="H305" s="382">
        <v>0</v>
      </c>
      <c r="I305" s="379">
        <v>41.202739999999999</v>
      </c>
      <c r="J305" s="380">
        <v>41.202739999999999</v>
      </c>
      <c r="K305" s="390" t="s">
        <v>220</v>
      </c>
    </row>
    <row r="306" spans="1:11" ht="14.4" customHeight="1" thickBot="1" x14ac:dyDescent="0.35">
      <c r="A306" s="400" t="s">
        <v>516</v>
      </c>
      <c r="B306" s="384">
        <v>1036.3932393223799</v>
      </c>
      <c r="C306" s="384">
        <v>2153.4252000000001</v>
      </c>
      <c r="D306" s="385">
        <v>1117.03196067762</v>
      </c>
      <c r="E306" s="391">
        <v>2.0778070700339999</v>
      </c>
      <c r="F306" s="384">
        <v>1382.5160205140501</v>
      </c>
      <c r="G306" s="385">
        <v>1267.3063521378799</v>
      </c>
      <c r="H306" s="387">
        <v>133.35499999999999</v>
      </c>
      <c r="I306" s="384">
        <v>1577.48803</v>
      </c>
      <c r="J306" s="385">
        <v>310.18167786212399</v>
      </c>
      <c r="K306" s="392">
        <v>1.141026944059</v>
      </c>
    </row>
    <row r="307" spans="1:11" ht="14.4" customHeight="1" thickBot="1" x14ac:dyDescent="0.35">
      <c r="A307" s="401" t="s">
        <v>517</v>
      </c>
      <c r="B307" s="379">
        <v>0</v>
      </c>
      <c r="C307" s="379">
        <v>28</v>
      </c>
      <c r="D307" s="380">
        <v>28</v>
      </c>
      <c r="E307" s="389" t="s">
        <v>220</v>
      </c>
      <c r="F307" s="379">
        <v>0</v>
      </c>
      <c r="G307" s="380">
        <v>0</v>
      </c>
      <c r="H307" s="382">
        <v>0</v>
      </c>
      <c r="I307" s="379">
        <v>20</v>
      </c>
      <c r="J307" s="380">
        <v>20</v>
      </c>
      <c r="K307" s="390" t="s">
        <v>219</v>
      </c>
    </row>
    <row r="308" spans="1:11" ht="14.4" customHeight="1" thickBot="1" x14ac:dyDescent="0.35">
      <c r="A308" s="401" t="s">
        <v>518</v>
      </c>
      <c r="B308" s="379">
        <v>1033.91660253744</v>
      </c>
      <c r="C308" s="379">
        <v>2123.9789000000001</v>
      </c>
      <c r="D308" s="380">
        <v>1090.0622974625601</v>
      </c>
      <c r="E308" s="381">
        <v>2.0543038914229999</v>
      </c>
      <c r="F308" s="379">
        <v>1380.2986303389</v>
      </c>
      <c r="G308" s="380">
        <v>1265.27374447732</v>
      </c>
      <c r="H308" s="382">
        <v>133.35499999999999</v>
      </c>
      <c r="I308" s="379">
        <v>1557.48803</v>
      </c>
      <c r="J308" s="380">
        <v>292.21428552267997</v>
      </c>
      <c r="K308" s="383">
        <v>1.12837033651</v>
      </c>
    </row>
    <row r="309" spans="1:11" ht="14.4" customHeight="1" thickBot="1" x14ac:dyDescent="0.35">
      <c r="A309" s="401" t="s">
        <v>519</v>
      </c>
      <c r="B309" s="379">
        <v>2.4766367849319999</v>
      </c>
      <c r="C309" s="379">
        <v>1.4462999999999999</v>
      </c>
      <c r="D309" s="380">
        <v>-1.030336784932</v>
      </c>
      <c r="E309" s="381">
        <v>0.583977436174</v>
      </c>
      <c r="F309" s="379">
        <v>2.2173901751509999</v>
      </c>
      <c r="G309" s="380">
        <v>2.0326076605550001</v>
      </c>
      <c r="H309" s="382">
        <v>0</v>
      </c>
      <c r="I309" s="379">
        <v>0</v>
      </c>
      <c r="J309" s="380">
        <v>-2.0326076605550001</v>
      </c>
      <c r="K309" s="383">
        <v>0</v>
      </c>
    </row>
    <row r="310" spans="1:11" ht="14.4" customHeight="1" thickBot="1" x14ac:dyDescent="0.35">
      <c r="A310" s="400" t="s">
        <v>520</v>
      </c>
      <c r="B310" s="384">
        <v>0</v>
      </c>
      <c r="C310" s="384">
        <v>0</v>
      </c>
      <c r="D310" s="385">
        <v>0</v>
      </c>
      <c r="E310" s="391">
        <v>1</v>
      </c>
      <c r="F310" s="384">
        <v>0</v>
      </c>
      <c r="G310" s="385">
        <v>0</v>
      </c>
      <c r="H310" s="387">
        <v>85.631569999999996</v>
      </c>
      <c r="I310" s="384">
        <v>85.631569999999996</v>
      </c>
      <c r="J310" s="385">
        <v>85.631569999999996</v>
      </c>
      <c r="K310" s="388" t="s">
        <v>220</v>
      </c>
    </row>
    <row r="311" spans="1:11" ht="14.4" customHeight="1" thickBot="1" x14ac:dyDescent="0.35">
      <c r="A311" s="401" t="s">
        <v>521</v>
      </c>
      <c r="B311" s="379">
        <v>0</v>
      </c>
      <c r="C311" s="379">
        <v>0</v>
      </c>
      <c r="D311" s="380">
        <v>0</v>
      </c>
      <c r="E311" s="381">
        <v>1</v>
      </c>
      <c r="F311" s="379">
        <v>0</v>
      </c>
      <c r="G311" s="380">
        <v>0</v>
      </c>
      <c r="H311" s="382">
        <v>85.631569999999996</v>
      </c>
      <c r="I311" s="379">
        <v>85.631569999999996</v>
      </c>
      <c r="J311" s="380">
        <v>85.631569999999996</v>
      </c>
      <c r="K311" s="390" t="s">
        <v>220</v>
      </c>
    </row>
    <row r="312" spans="1:11" ht="14.4" customHeight="1" thickBot="1" x14ac:dyDescent="0.35">
      <c r="A312" s="398" t="s">
        <v>522</v>
      </c>
      <c r="B312" s="379">
        <v>0</v>
      </c>
      <c r="C312" s="379">
        <v>2.7823199999999999</v>
      </c>
      <c r="D312" s="380">
        <v>2.7823199999999999</v>
      </c>
      <c r="E312" s="389" t="s">
        <v>220</v>
      </c>
      <c r="F312" s="379">
        <v>0</v>
      </c>
      <c r="G312" s="380">
        <v>0</v>
      </c>
      <c r="H312" s="382">
        <v>9.0100000000000006E-3</v>
      </c>
      <c r="I312" s="379">
        <v>4.5899999998999998E-2</v>
      </c>
      <c r="J312" s="380">
        <v>4.5899999998999998E-2</v>
      </c>
      <c r="K312" s="390" t="s">
        <v>219</v>
      </c>
    </row>
    <row r="313" spans="1:11" ht="14.4" customHeight="1" thickBot="1" x14ac:dyDescent="0.35">
      <c r="A313" s="402" t="s">
        <v>523</v>
      </c>
      <c r="B313" s="384">
        <v>0</v>
      </c>
      <c r="C313" s="384">
        <v>2.7823199999999999</v>
      </c>
      <c r="D313" s="385">
        <v>2.7823199999999999</v>
      </c>
      <c r="E313" s="386" t="s">
        <v>220</v>
      </c>
      <c r="F313" s="384">
        <v>0</v>
      </c>
      <c r="G313" s="385">
        <v>0</v>
      </c>
      <c r="H313" s="387">
        <v>9.0100000000000006E-3</v>
      </c>
      <c r="I313" s="384">
        <v>4.5899999998999998E-2</v>
      </c>
      <c r="J313" s="385">
        <v>4.5899999998999998E-2</v>
      </c>
      <c r="K313" s="388" t="s">
        <v>219</v>
      </c>
    </row>
    <row r="314" spans="1:11" ht="14.4" customHeight="1" thickBot="1" x14ac:dyDescent="0.35">
      <c r="A314" s="400" t="s">
        <v>524</v>
      </c>
      <c r="B314" s="384">
        <v>0</v>
      </c>
      <c r="C314" s="384">
        <v>2.7823199999999999</v>
      </c>
      <c r="D314" s="385">
        <v>2.7823199999999999</v>
      </c>
      <c r="E314" s="386" t="s">
        <v>220</v>
      </c>
      <c r="F314" s="384">
        <v>0</v>
      </c>
      <c r="G314" s="385">
        <v>0</v>
      </c>
      <c r="H314" s="387">
        <v>9.0100000000000006E-3</v>
      </c>
      <c r="I314" s="384">
        <v>4.5899999998999998E-2</v>
      </c>
      <c r="J314" s="385">
        <v>4.5899999998999998E-2</v>
      </c>
      <c r="K314" s="388" t="s">
        <v>219</v>
      </c>
    </row>
    <row r="315" spans="1:11" ht="14.4" customHeight="1" thickBot="1" x14ac:dyDescent="0.35">
      <c r="A315" s="401" t="s">
        <v>525</v>
      </c>
      <c r="B315" s="379">
        <v>0</v>
      </c>
      <c r="C315" s="379">
        <v>2.7823199999999999</v>
      </c>
      <c r="D315" s="380">
        <v>2.7823199999999999</v>
      </c>
      <c r="E315" s="389" t="s">
        <v>220</v>
      </c>
      <c r="F315" s="379">
        <v>0</v>
      </c>
      <c r="G315" s="380">
        <v>0</v>
      </c>
      <c r="H315" s="382">
        <v>9.0100000000000006E-3</v>
      </c>
      <c r="I315" s="379">
        <v>4.5899999998999998E-2</v>
      </c>
      <c r="J315" s="380">
        <v>4.5899999998999998E-2</v>
      </c>
      <c r="K315" s="390" t="s">
        <v>219</v>
      </c>
    </row>
    <row r="316" spans="1:11" ht="14.4" customHeight="1" thickBot="1" x14ac:dyDescent="0.35">
      <c r="A316" s="398" t="s">
        <v>526</v>
      </c>
      <c r="B316" s="379">
        <v>0</v>
      </c>
      <c r="C316" s="379">
        <v>0</v>
      </c>
      <c r="D316" s="380">
        <v>0</v>
      </c>
      <c r="E316" s="381">
        <v>1</v>
      </c>
      <c r="F316" s="379">
        <v>0</v>
      </c>
      <c r="G316" s="380">
        <v>0</v>
      </c>
      <c r="H316" s="382">
        <v>0</v>
      </c>
      <c r="I316" s="379">
        <v>1000</v>
      </c>
      <c r="J316" s="380">
        <v>1000</v>
      </c>
      <c r="K316" s="390" t="s">
        <v>220</v>
      </c>
    </row>
    <row r="317" spans="1:11" ht="14.4" customHeight="1" thickBot="1" x14ac:dyDescent="0.35">
      <c r="A317" s="402" t="s">
        <v>527</v>
      </c>
      <c r="B317" s="384">
        <v>0</v>
      </c>
      <c r="C317" s="384">
        <v>0</v>
      </c>
      <c r="D317" s="385">
        <v>0</v>
      </c>
      <c r="E317" s="391">
        <v>1</v>
      </c>
      <c r="F317" s="384">
        <v>0</v>
      </c>
      <c r="G317" s="385">
        <v>0</v>
      </c>
      <c r="H317" s="387">
        <v>0</v>
      </c>
      <c r="I317" s="384">
        <v>1000</v>
      </c>
      <c r="J317" s="385">
        <v>1000</v>
      </c>
      <c r="K317" s="388" t="s">
        <v>220</v>
      </c>
    </row>
    <row r="318" spans="1:11" ht="14.4" customHeight="1" thickBot="1" x14ac:dyDescent="0.35">
      <c r="A318" s="400" t="s">
        <v>528</v>
      </c>
      <c r="B318" s="384">
        <v>0</v>
      </c>
      <c r="C318" s="384">
        <v>0</v>
      </c>
      <c r="D318" s="385">
        <v>0</v>
      </c>
      <c r="E318" s="391">
        <v>1</v>
      </c>
      <c r="F318" s="384">
        <v>0</v>
      </c>
      <c r="G318" s="385">
        <v>0</v>
      </c>
      <c r="H318" s="387">
        <v>0</v>
      </c>
      <c r="I318" s="384">
        <v>1000</v>
      </c>
      <c r="J318" s="385">
        <v>1000</v>
      </c>
      <c r="K318" s="388" t="s">
        <v>220</v>
      </c>
    </row>
    <row r="319" spans="1:11" ht="14.4" customHeight="1" thickBot="1" x14ac:dyDescent="0.35">
      <c r="A319" s="401" t="s">
        <v>529</v>
      </c>
      <c r="B319" s="379">
        <v>0</v>
      </c>
      <c r="C319" s="379">
        <v>0</v>
      </c>
      <c r="D319" s="380">
        <v>0</v>
      </c>
      <c r="E319" s="381">
        <v>1</v>
      </c>
      <c r="F319" s="379">
        <v>0</v>
      </c>
      <c r="G319" s="380">
        <v>0</v>
      </c>
      <c r="H319" s="382">
        <v>0</v>
      </c>
      <c r="I319" s="379">
        <v>1000</v>
      </c>
      <c r="J319" s="380">
        <v>1000</v>
      </c>
      <c r="K319" s="390" t="s">
        <v>220</v>
      </c>
    </row>
    <row r="320" spans="1:11" ht="14.4" customHeight="1" thickBot="1" x14ac:dyDescent="0.35">
      <c r="A320" s="397" t="s">
        <v>530</v>
      </c>
      <c r="B320" s="379">
        <v>7657.0064123417396</v>
      </c>
      <c r="C320" s="379">
        <v>7901.6913100000002</v>
      </c>
      <c r="D320" s="380">
        <v>244.68489765826101</v>
      </c>
      <c r="E320" s="381">
        <v>1.031955686658</v>
      </c>
      <c r="F320" s="379">
        <v>8967.9547098562707</v>
      </c>
      <c r="G320" s="380">
        <v>8220.6251507015804</v>
      </c>
      <c r="H320" s="382">
        <v>757.00198999999998</v>
      </c>
      <c r="I320" s="379">
        <v>8042.2342699999999</v>
      </c>
      <c r="J320" s="380">
        <v>-178.390880701584</v>
      </c>
      <c r="K320" s="383">
        <v>0.89677463035799998</v>
      </c>
    </row>
    <row r="321" spans="1:11" ht="14.4" customHeight="1" thickBot="1" x14ac:dyDescent="0.35">
      <c r="A321" s="404" t="s">
        <v>531</v>
      </c>
      <c r="B321" s="384">
        <v>7657.0064123417396</v>
      </c>
      <c r="C321" s="384">
        <v>7901.6913100000002</v>
      </c>
      <c r="D321" s="385">
        <v>244.68489765826101</v>
      </c>
      <c r="E321" s="391">
        <v>1.031955686658</v>
      </c>
      <c r="F321" s="384">
        <v>8967.9547098562707</v>
      </c>
      <c r="G321" s="385">
        <v>8220.6251507015804</v>
      </c>
      <c r="H321" s="387">
        <v>757.00198999999998</v>
      </c>
      <c r="I321" s="384">
        <v>8042.2342699999999</v>
      </c>
      <c r="J321" s="385">
        <v>-178.390880701584</v>
      </c>
      <c r="K321" s="392">
        <v>0.89677463035799998</v>
      </c>
    </row>
    <row r="322" spans="1:11" ht="14.4" customHeight="1" thickBot="1" x14ac:dyDescent="0.35">
      <c r="A322" s="402" t="s">
        <v>36</v>
      </c>
      <c r="B322" s="384">
        <v>7657.0064123417396</v>
      </c>
      <c r="C322" s="384">
        <v>7901.6913100000002</v>
      </c>
      <c r="D322" s="385">
        <v>244.68489765826101</v>
      </c>
      <c r="E322" s="391">
        <v>1.031955686658</v>
      </c>
      <c r="F322" s="384">
        <v>8967.9547098562707</v>
      </c>
      <c r="G322" s="385">
        <v>8220.6251507015804</v>
      </c>
      <c r="H322" s="387">
        <v>757.00198999999998</v>
      </c>
      <c r="I322" s="384">
        <v>8042.2342699999999</v>
      </c>
      <c r="J322" s="385">
        <v>-178.390880701584</v>
      </c>
      <c r="K322" s="392">
        <v>0.89677463035799998</v>
      </c>
    </row>
    <row r="323" spans="1:11" ht="14.4" customHeight="1" thickBot="1" x14ac:dyDescent="0.35">
      <c r="A323" s="400" t="s">
        <v>532</v>
      </c>
      <c r="B323" s="384">
        <v>0</v>
      </c>
      <c r="C323" s="384">
        <v>-32.737050000000004</v>
      </c>
      <c r="D323" s="385">
        <v>-32.737050000000004</v>
      </c>
      <c r="E323" s="386" t="s">
        <v>220</v>
      </c>
      <c r="F323" s="384">
        <v>0</v>
      </c>
      <c r="G323" s="385">
        <v>0</v>
      </c>
      <c r="H323" s="387">
        <v>0</v>
      </c>
      <c r="I323" s="384">
        <v>-25.19079</v>
      </c>
      <c r="J323" s="385">
        <v>-25.19079</v>
      </c>
      <c r="K323" s="388" t="s">
        <v>220</v>
      </c>
    </row>
    <row r="324" spans="1:11" ht="14.4" customHeight="1" thickBot="1" x14ac:dyDescent="0.35">
      <c r="A324" s="401" t="s">
        <v>533</v>
      </c>
      <c r="B324" s="379">
        <v>0</v>
      </c>
      <c r="C324" s="379">
        <v>-32.737050000000004</v>
      </c>
      <c r="D324" s="380">
        <v>-32.737050000000004</v>
      </c>
      <c r="E324" s="389" t="s">
        <v>220</v>
      </c>
      <c r="F324" s="379">
        <v>0</v>
      </c>
      <c r="G324" s="380">
        <v>0</v>
      </c>
      <c r="H324" s="382">
        <v>0</v>
      </c>
      <c r="I324" s="379">
        <v>-25.19079</v>
      </c>
      <c r="J324" s="380">
        <v>-25.19079</v>
      </c>
      <c r="K324" s="390" t="s">
        <v>220</v>
      </c>
    </row>
    <row r="325" spans="1:11" ht="14.4" customHeight="1" thickBot="1" x14ac:dyDescent="0.35">
      <c r="A325" s="403" t="s">
        <v>534</v>
      </c>
      <c r="B325" s="379">
        <v>0.72494763299800002</v>
      </c>
      <c r="C325" s="379">
        <v>0.14147000000000001</v>
      </c>
      <c r="D325" s="380">
        <v>-0.58347763299800004</v>
      </c>
      <c r="E325" s="381">
        <v>0.19514512988300001</v>
      </c>
      <c r="F325" s="379">
        <v>0</v>
      </c>
      <c r="G325" s="380">
        <v>0</v>
      </c>
      <c r="H325" s="382">
        <v>0</v>
      </c>
      <c r="I325" s="379">
        <v>0.10766000000000001</v>
      </c>
      <c r="J325" s="380">
        <v>0.10766000000000001</v>
      </c>
      <c r="K325" s="390" t="s">
        <v>220</v>
      </c>
    </row>
    <row r="326" spans="1:11" ht="14.4" customHeight="1" thickBot="1" x14ac:dyDescent="0.35">
      <c r="A326" s="401" t="s">
        <v>535</v>
      </c>
      <c r="B326" s="379">
        <v>0.72494763299800002</v>
      </c>
      <c r="C326" s="379">
        <v>0.14147000000000001</v>
      </c>
      <c r="D326" s="380">
        <v>-0.58347763299800004</v>
      </c>
      <c r="E326" s="381">
        <v>0.19514512988300001</v>
      </c>
      <c r="F326" s="379">
        <v>0</v>
      </c>
      <c r="G326" s="380">
        <v>0</v>
      </c>
      <c r="H326" s="382">
        <v>0</v>
      </c>
      <c r="I326" s="379">
        <v>0.10766000000000001</v>
      </c>
      <c r="J326" s="380">
        <v>0.10766000000000001</v>
      </c>
      <c r="K326" s="390" t="s">
        <v>220</v>
      </c>
    </row>
    <row r="327" spans="1:11" ht="14.4" customHeight="1" thickBot="1" x14ac:dyDescent="0.35">
      <c r="A327" s="400" t="s">
        <v>536</v>
      </c>
      <c r="B327" s="384">
        <v>67.355085971641003</v>
      </c>
      <c r="C327" s="384">
        <v>60.948</v>
      </c>
      <c r="D327" s="385">
        <v>-6.407085971641</v>
      </c>
      <c r="E327" s="391">
        <v>0.904875988513</v>
      </c>
      <c r="F327" s="384">
        <v>94.712348211039</v>
      </c>
      <c r="G327" s="385">
        <v>86.819652526786001</v>
      </c>
      <c r="H327" s="387">
        <v>1.575</v>
      </c>
      <c r="I327" s="384">
        <v>43.438499999999998</v>
      </c>
      <c r="J327" s="385">
        <v>-43.381152526786003</v>
      </c>
      <c r="K327" s="392">
        <v>0.45863607882599999</v>
      </c>
    </row>
    <row r="328" spans="1:11" ht="14.4" customHeight="1" thickBot="1" x14ac:dyDescent="0.35">
      <c r="A328" s="401" t="s">
        <v>537</v>
      </c>
      <c r="B328" s="379">
        <v>67.355085971641003</v>
      </c>
      <c r="C328" s="379">
        <v>60.948</v>
      </c>
      <c r="D328" s="380">
        <v>-6.407085971641</v>
      </c>
      <c r="E328" s="381">
        <v>0.904875988513</v>
      </c>
      <c r="F328" s="379">
        <v>94.712348211039</v>
      </c>
      <c r="G328" s="380">
        <v>86.819652526786001</v>
      </c>
      <c r="H328" s="382">
        <v>1.575</v>
      </c>
      <c r="I328" s="379">
        <v>43.438499999999998</v>
      </c>
      <c r="J328" s="380">
        <v>-43.381152526786003</v>
      </c>
      <c r="K328" s="383">
        <v>0.45863607882599999</v>
      </c>
    </row>
    <row r="329" spans="1:11" ht="14.4" customHeight="1" thickBot="1" x14ac:dyDescent="0.35">
      <c r="A329" s="400" t="s">
        <v>538</v>
      </c>
      <c r="B329" s="384">
        <v>2055.7789185115298</v>
      </c>
      <c r="C329" s="384">
        <v>1901.145</v>
      </c>
      <c r="D329" s="385">
        <v>-154.63391851152599</v>
      </c>
      <c r="E329" s="391">
        <v>0.92478086183300001</v>
      </c>
      <c r="F329" s="384">
        <v>2261.5635541678098</v>
      </c>
      <c r="G329" s="385">
        <v>2073.0999246538299</v>
      </c>
      <c r="H329" s="387">
        <v>169.5463</v>
      </c>
      <c r="I329" s="384">
        <v>1760.78712</v>
      </c>
      <c r="J329" s="385">
        <v>-312.31280465382599</v>
      </c>
      <c r="K329" s="392">
        <v>0.77857070023700004</v>
      </c>
    </row>
    <row r="330" spans="1:11" ht="14.4" customHeight="1" thickBot="1" x14ac:dyDescent="0.35">
      <c r="A330" s="401" t="s">
        <v>539</v>
      </c>
      <c r="B330" s="379">
        <v>0</v>
      </c>
      <c r="C330" s="379">
        <v>1.4079999999999999</v>
      </c>
      <c r="D330" s="380">
        <v>1.4079999999999999</v>
      </c>
      <c r="E330" s="389" t="s">
        <v>219</v>
      </c>
      <c r="F330" s="379">
        <v>0</v>
      </c>
      <c r="G330" s="380">
        <v>0</v>
      </c>
      <c r="H330" s="382">
        <v>0</v>
      </c>
      <c r="I330" s="379">
        <v>0</v>
      </c>
      <c r="J330" s="380">
        <v>0</v>
      </c>
      <c r="K330" s="383">
        <v>11</v>
      </c>
    </row>
    <row r="331" spans="1:11" ht="14.4" customHeight="1" thickBot="1" x14ac:dyDescent="0.35">
      <c r="A331" s="401" t="s">
        <v>540</v>
      </c>
      <c r="B331" s="379">
        <v>63.904410513297002</v>
      </c>
      <c r="C331" s="379">
        <v>16.225999999999999</v>
      </c>
      <c r="D331" s="380">
        <v>-47.678410513297003</v>
      </c>
      <c r="E331" s="381">
        <v>0.25391048708000002</v>
      </c>
      <c r="F331" s="379">
        <v>32.489364624667999</v>
      </c>
      <c r="G331" s="380">
        <v>29.781917572613001</v>
      </c>
      <c r="H331" s="382">
        <v>8.0668000000000006</v>
      </c>
      <c r="I331" s="379">
        <v>18.813600000000001</v>
      </c>
      <c r="J331" s="380">
        <v>-10.968317572613</v>
      </c>
      <c r="K331" s="383">
        <v>0.57906949604400004</v>
      </c>
    </row>
    <row r="332" spans="1:11" ht="14.4" customHeight="1" thickBot="1" x14ac:dyDescent="0.35">
      <c r="A332" s="401" t="s">
        <v>541</v>
      </c>
      <c r="B332" s="379">
        <v>1991.87450799823</v>
      </c>
      <c r="C332" s="379">
        <v>1883.511</v>
      </c>
      <c r="D332" s="380">
        <v>-108.363507998228</v>
      </c>
      <c r="E332" s="381">
        <v>0.94559722132900004</v>
      </c>
      <c r="F332" s="379">
        <v>2229.0741895431402</v>
      </c>
      <c r="G332" s="380">
        <v>2043.31800708121</v>
      </c>
      <c r="H332" s="382">
        <v>161.4795</v>
      </c>
      <c r="I332" s="379">
        <v>1741.97352</v>
      </c>
      <c r="J332" s="380">
        <v>-301.344487081213</v>
      </c>
      <c r="K332" s="383">
        <v>0.78147848473199999</v>
      </c>
    </row>
    <row r="333" spans="1:11" ht="14.4" customHeight="1" thickBot="1" x14ac:dyDescent="0.35">
      <c r="A333" s="400" t="s">
        <v>542</v>
      </c>
      <c r="B333" s="384">
        <v>117.64419957028301</v>
      </c>
      <c r="C333" s="384">
        <v>111.47029999999999</v>
      </c>
      <c r="D333" s="385">
        <v>-6.1738995702819999</v>
      </c>
      <c r="E333" s="391">
        <v>0.94752057821000002</v>
      </c>
      <c r="F333" s="384">
        <v>96.814650228415005</v>
      </c>
      <c r="G333" s="385">
        <v>88.746762709381002</v>
      </c>
      <c r="H333" s="387">
        <v>9.6355000000000004</v>
      </c>
      <c r="I333" s="384">
        <v>101.34958</v>
      </c>
      <c r="J333" s="385">
        <v>12.602817290619001</v>
      </c>
      <c r="K333" s="392">
        <v>1.046841358832</v>
      </c>
    </row>
    <row r="334" spans="1:11" ht="14.4" customHeight="1" thickBot="1" x14ac:dyDescent="0.35">
      <c r="A334" s="401" t="s">
        <v>543</v>
      </c>
      <c r="B334" s="379">
        <v>117.64419957028301</v>
      </c>
      <c r="C334" s="379">
        <v>111.47029999999999</v>
      </c>
      <c r="D334" s="380">
        <v>-6.1738995702819999</v>
      </c>
      <c r="E334" s="381">
        <v>0.94752057821000002</v>
      </c>
      <c r="F334" s="379">
        <v>96.814650228415005</v>
      </c>
      <c r="G334" s="380">
        <v>88.746762709381002</v>
      </c>
      <c r="H334" s="382">
        <v>9.6355000000000004</v>
      </c>
      <c r="I334" s="379">
        <v>101.34958</v>
      </c>
      <c r="J334" s="380">
        <v>12.602817290619001</v>
      </c>
      <c r="K334" s="383">
        <v>1.046841358832</v>
      </c>
    </row>
    <row r="335" spans="1:11" ht="14.4" customHeight="1" thickBot="1" x14ac:dyDescent="0.35">
      <c r="A335" s="400" t="s">
        <v>544</v>
      </c>
      <c r="B335" s="384">
        <v>0</v>
      </c>
      <c r="C335" s="384">
        <v>2.1999999999999999E-2</v>
      </c>
      <c r="D335" s="385">
        <v>2.1999999999999999E-2</v>
      </c>
      <c r="E335" s="386" t="s">
        <v>220</v>
      </c>
      <c r="F335" s="384">
        <v>0</v>
      </c>
      <c r="G335" s="385">
        <v>0</v>
      </c>
      <c r="H335" s="387">
        <v>0</v>
      </c>
      <c r="I335" s="384">
        <v>0</v>
      </c>
      <c r="J335" s="385">
        <v>0</v>
      </c>
      <c r="K335" s="392">
        <v>11</v>
      </c>
    </row>
    <row r="336" spans="1:11" ht="14.4" customHeight="1" thickBot="1" x14ac:dyDescent="0.35">
      <c r="A336" s="401" t="s">
        <v>545</v>
      </c>
      <c r="B336" s="379">
        <v>0</v>
      </c>
      <c r="C336" s="379">
        <v>2.1999999999999999E-2</v>
      </c>
      <c r="D336" s="380">
        <v>2.1999999999999999E-2</v>
      </c>
      <c r="E336" s="389" t="s">
        <v>220</v>
      </c>
      <c r="F336" s="379">
        <v>0</v>
      </c>
      <c r="G336" s="380">
        <v>0</v>
      </c>
      <c r="H336" s="382">
        <v>0</v>
      </c>
      <c r="I336" s="379">
        <v>0</v>
      </c>
      <c r="J336" s="380">
        <v>0</v>
      </c>
      <c r="K336" s="383">
        <v>11</v>
      </c>
    </row>
    <row r="337" spans="1:11" ht="14.4" customHeight="1" thickBot="1" x14ac:dyDescent="0.35">
      <c r="A337" s="400" t="s">
        <v>546</v>
      </c>
      <c r="B337" s="384">
        <v>1869.02242455583</v>
      </c>
      <c r="C337" s="384">
        <v>1916.7149300000001</v>
      </c>
      <c r="D337" s="385">
        <v>47.692505444171999</v>
      </c>
      <c r="E337" s="391">
        <v>1.0255173532520001</v>
      </c>
      <c r="F337" s="384">
        <v>2100.3931868775699</v>
      </c>
      <c r="G337" s="385">
        <v>1925.36042130444</v>
      </c>
      <c r="H337" s="387">
        <v>149.59139999999999</v>
      </c>
      <c r="I337" s="384">
        <v>1612.1727800000001</v>
      </c>
      <c r="J337" s="385">
        <v>-313.187641304441</v>
      </c>
      <c r="K337" s="392">
        <v>0.76755761257999999</v>
      </c>
    </row>
    <row r="338" spans="1:11" ht="14.4" customHeight="1" thickBot="1" x14ac:dyDescent="0.35">
      <c r="A338" s="401" t="s">
        <v>547</v>
      </c>
      <c r="B338" s="379">
        <v>1869.02242455583</v>
      </c>
      <c r="C338" s="379">
        <v>1916.7149300000001</v>
      </c>
      <c r="D338" s="380">
        <v>47.692505444171999</v>
      </c>
      <c r="E338" s="381">
        <v>1.0255173532520001</v>
      </c>
      <c r="F338" s="379">
        <v>2100.3931868775699</v>
      </c>
      <c r="G338" s="380">
        <v>1925.36042130444</v>
      </c>
      <c r="H338" s="382">
        <v>149.59139999999999</v>
      </c>
      <c r="I338" s="379">
        <v>1612.1727800000001</v>
      </c>
      <c r="J338" s="380">
        <v>-313.187641304441</v>
      </c>
      <c r="K338" s="383">
        <v>0.76755761257999999</v>
      </c>
    </row>
    <row r="339" spans="1:11" ht="14.4" customHeight="1" thickBot="1" x14ac:dyDescent="0.35">
      <c r="A339" s="400" t="s">
        <v>548</v>
      </c>
      <c r="B339" s="384">
        <v>0</v>
      </c>
      <c r="C339" s="384">
        <v>2.1</v>
      </c>
      <c r="D339" s="385">
        <v>2.1</v>
      </c>
      <c r="E339" s="386" t="s">
        <v>220</v>
      </c>
      <c r="F339" s="384">
        <v>0</v>
      </c>
      <c r="G339" s="385">
        <v>0</v>
      </c>
      <c r="H339" s="387">
        <v>0</v>
      </c>
      <c r="I339" s="384">
        <v>20.385000000000002</v>
      </c>
      <c r="J339" s="385">
        <v>20.385000000000002</v>
      </c>
      <c r="K339" s="388" t="s">
        <v>220</v>
      </c>
    </row>
    <row r="340" spans="1:11" ht="14.4" customHeight="1" thickBot="1" x14ac:dyDescent="0.35">
      <c r="A340" s="401" t="s">
        <v>549</v>
      </c>
      <c r="B340" s="379">
        <v>0</v>
      </c>
      <c r="C340" s="379">
        <v>14.63</v>
      </c>
      <c r="D340" s="380">
        <v>14.63</v>
      </c>
      <c r="E340" s="389" t="s">
        <v>220</v>
      </c>
      <c r="F340" s="379">
        <v>0</v>
      </c>
      <c r="G340" s="380">
        <v>0</v>
      </c>
      <c r="H340" s="382">
        <v>0</v>
      </c>
      <c r="I340" s="379">
        <v>20.385000000000002</v>
      </c>
      <c r="J340" s="380">
        <v>20.385000000000002</v>
      </c>
      <c r="K340" s="390" t="s">
        <v>220</v>
      </c>
    </row>
    <row r="341" spans="1:11" ht="14.4" customHeight="1" thickBot="1" x14ac:dyDescent="0.35">
      <c r="A341" s="401" t="s">
        <v>550</v>
      </c>
      <c r="B341" s="379">
        <v>0</v>
      </c>
      <c r="C341" s="379">
        <v>-12.53</v>
      </c>
      <c r="D341" s="380">
        <v>-12.53</v>
      </c>
      <c r="E341" s="389" t="s">
        <v>220</v>
      </c>
      <c r="F341" s="379">
        <v>0</v>
      </c>
      <c r="G341" s="380">
        <v>0</v>
      </c>
      <c r="H341" s="382">
        <v>0</v>
      </c>
      <c r="I341" s="379">
        <v>0</v>
      </c>
      <c r="J341" s="380">
        <v>0</v>
      </c>
      <c r="K341" s="383">
        <v>11</v>
      </c>
    </row>
    <row r="342" spans="1:11" ht="14.4" customHeight="1" thickBot="1" x14ac:dyDescent="0.35">
      <c r="A342" s="400" t="s">
        <v>551</v>
      </c>
      <c r="B342" s="384">
        <v>3546.4808360994598</v>
      </c>
      <c r="C342" s="384">
        <v>3909.1496099999999</v>
      </c>
      <c r="D342" s="385">
        <v>362.66877390053702</v>
      </c>
      <c r="E342" s="391">
        <v>1.1022615913239999</v>
      </c>
      <c r="F342" s="384">
        <v>4414.4709703714398</v>
      </c>
      <c r="G342" s="385">
        <v>4046.5983895071499</v>
      </c>
      <c r="H342" s="387">
        <v>426.65379000000001</v>
      </c>
      <c r="I342" s="384">
        <v>4503.9936299999999</v>
      </c>
      <c r="J342" s="385">
        <v>457.395240492852</v>
      </c>
      <c r="K342" s="392">
        <v>1.020279363083</v>
      </c>
    </row>
    <row r="343" spans="1:11" ht="14.4" customHeight="1" thickBot="1" x14ac:dyDescent="0.35">
      <c r="A343" s="401" t="s">
        <v>552</v>
      </c>
      <c r="B343" s="379">
        <v>3546.4808360994598</v>
      </c>
      <c r="C343" s="379">
        <v>3909.1496099999999</v>
      </c>
      <c r="D343" s="380">
        <v>362.66877390053702</v>
      </c>
      <c r="E343" s="381">
        <v>1.1022615913239999</v>
      </c>
      <c r="F343" s="379">
        <v>4414.4709703714398</v>
      </c>
      <c r="G343" s="380">
        <v>4046.5983895071499</v>
      </c>
      <c r="H343" s="382">
        <v>426.65379000000001</v>
      </c>
      <c r="I343" s="379">
        <v>4503.9936299999999</v>
      </c>
      <c r="J343" s="380">
        <v>457.395240492852</v>
      </c>
      <c r="K343" s="383">
        <v>1.020279363083</v>
      </c>
    </row>
    <row r="344" spans="1:11" ht="14.4" customHeight="1" thickBot="1" x14ac:dyDescent="0.35">
      <c r="A344" s="400" t="s">
        <v>553</v>
      </c>
      <c r="B344" s="384">
        <v>0</v>
      </c>
      <c r="C344" s="384">
        <v>32.737050000000004</v>
      </c>
      <c r="D344" s="385">
        <v>32.737050000000004</v>
      </c>
      <c r="E344" s="386" t="s">
        <v>220</v>
      </c>
      <c r="F344" s="384">
        <v>0</v>
      </c>
      <c r="G344" s="385">
        <v>0</v>
      </c>
      <c r="H344" s="387">
        <v>0</v>
      </c>
      <c r="I344" s="384">
        <v>25.19079</v>
      </c>
      <c r="J344" s="385">
        <v>25.19079</v>
      </c>
      <c r="K344" s="388" t="s">
        <v>220</v>
      </c>
    </row>
    <row r="345" spans="1:11" ht="14.4" customHeight="1" thickBot="1" x14ac:dyDescent="0.35">
      <c r="A345" s="401" t="s">
        <v>554</v>
      </c>
      <c r="B345" s="379">
        <v>0</v>
      </c>
      <c r="C345" s="379">
        <v>0.27644000000000002</v>
      </c>
      <c r="D345" s="380">
        <v>0.27644000000000002</v>
      </c>
      <c r="E345" s="389" t="s">
        <v>220</v>
      </c>
      <c r="F345" s="379">
        <v>0</v>
      </c>
      <c r="G345" s="380">
        <v>0</v>
      </c>
      <c r="H345" s="382">
        <v>0</v>
      </c>
      <c r="I345" s="379">
        <v>5.1979999999999998E-2</v>
      </c>
      <c r="J345" s="380">
        <v>5.1979999999999998E-2</v>
      </c>
      <c r="K345" s="390" t="s">
        <v>220</v>
      </c>
    </row>
    <row r="346" spans="1:11" ht="14.4" customHeight="1" thickBot="1" x14ac:dyDescent="0.35">
      <c r="A346" s="401" t="s">
        <v>555</v>
      </c>
      <c r="B346" s="379">
        <v>0</v>
      </c>
      <c r="C346" s="379">
        <v>5.4000000000000001E-4</v>
      </c>
      <c r="D346" s="380">
        <v>5.4000000000000001E-4</v>
      </c>
      <c r="E346" s="389" t="s">
        <v>220</v>
      </c>
      <c r="F346" s="379">
        <v>0</v>
      </c>
      <c r="G346" s="380">
        <v>0</v>
      </c>
      <c r="H346" s="382">
        <v>0</v>
      </c>
      <c r="I346" s="379">
        <v>0</v>
      </c>
      <c r="J346" s="380">
        <v>0</v>
      </c>
      <c r="K346" s="383">
        <v>11</v>
      </c>
    </row>
    <row r="347" spans="1:11" ht="14.4" customHeight="1" thickBot="1" x14ac:dyDescent="0.35">
      <c r="A347" s="401" t="s">
        <v>556</v>
      </c>
      <c r="B347" s="379">
        <v>0</v>
      </c>
      <c r="C347" s="379">
        <v>13.00624</v>
      </c>
      <c r="D347" s="380">
        <v>13.00624</v>
      </c>
      <c r="E347" s="389" t="s">
        <v>220</v>
      </c>
      <c r="F347" s="379">
        <v>0</v>
      </c>
      <c r="G347" s="380">
        <v>0</v>
      </c>
      <c r="H347" s="382">
        <v>0</v>
      </c>
      <c r="I347" s="379">
        <v>8.7321799999999996</v>
      </c>
      <c r="J347" s="380">
        <v>8.7321799999999996</v>
      </c>
      <c r="K347" s="390" t="s">
        <v>220</v>
      </c>
    </row>
    <row r="348" spans="1:11" ht="14.4" customHeight="1" thickBot="1" x14ac:dyDescent="0.35">
      <c r="A348" s="401" t="s">
        <v>557</v>
      </c>
      <c r="B348" s="379">
        <v>0</v>
      </c>
      <c r="C348" s="379">
        <v>19.45383</v>
      </c>
      <c r="D348" s="380">
        <v>19.45383</v>
      </c>
      <c r="E348" s="389" t="s">
        <v>220</v>
      </c>
      <c r="F348" s="379">
        <v>0</v>
      </c>
      <c r="G348" s="380">
        <v>0</v>
      </c>
      <c r="H348" s="382">
        <v>0</v>
      </c>
      <c r="I348" s="379">
        <v>16.40663</v>
      </c>
      <c r="J348" s="380">
        <v>16.40663</v>
      </c>
      <c r="K348" s="390" t="s">
        <v>220</v>
      </c>
    </row>
    <row r="349" spans="1:11" ht="14.4" customHeight="1" thickBot="1" x14ac:dyDescent="0.35">
      <c r="A349" s="397" t="s">
        <v>558</v>
      </c>
      <c r="B349" s="379">
        <v>9232</v>
      </c>
      <c r="C349" s="379">
        <v>9087.3999899999999</v>
      </c>
      <c r="D349" s="380">
        <v>-144.60000999999801</v>
      </c>
      <c r="E349" s="381">
        <v>0.98433708730500002</v>
      </c>
      <c r="F349" s="379">
        <v>0</v>
      </c>
      <c r="G349" s="380">
        <v>0</v>
      </c>
      <c r="H349" s="382">
        <v>320.60928000000001</v>
      </c>
      <c r="I349" s="379">
        <v>7379.6951300000001</v>
      </c>
      <c r="J349" s="380">
        <v>7379.6951300000001</v>
      </c>
      <c r="K349" s="390" t="s">
        <v>219</v>
      </c>
    </row>
    <row r="350" spans="1:11" ht="14.4" customHeight="1" thickBot="1" x14ac:dyDescent="0.35">
      <c r="A350" s="404" t="s">
        <v>559</v>
      </c>
      <c r="B350" s="384">
        <v>9232</v>
      </c>
      <c r="C350" s="384">
        <v>9087.3999899999999</v>
      </c>
      <c r="D350" s="385">
        <v>-144.60000999999801</v>
      </c>
      <c r="E350" s="391">
        <v>0.98433708730500002</v>
      </c>
      <c r="F350" s="384">
        <v>0</v>
      </c>
      <c r="G350" s="385">
        <v>0</v>
      </c>
      <c r="H350" s="387">
        <v>320.60928000000001</v>
      </c>
      <c r="I350" s="384">
        <v>7379.6951300000001</v>
      </c>
      <c r="J350" s="385">
        <v>7379.6951300000001</v>
      </c>
      <c r="K350" s="388" t="s">
        <v>219</v>
      </c>
    </row>
    <row r="351" spans="1:11" ht="14.4" customHeight="1" thickBot="1" x14ac:dyDescent="0.35">
      <c r="A351" s="402" t="s">
        <v>560</v>
      </c>
      <c r="B351" s="384">
        <v>9232</v>
      </c>
      <c r="C351" s="384">
        <v>9087.3999899999999</v>
      </c>
      <c r="D351" s="385">
        <v>-144.60000999999801</v>
      </c>
      <c r="E351" s="391">
        <v>0.98433708730500002</v>
      </c>
      <c r="F351" s="384">
        <v>0</v>
      </c>
      <c r="G351" s="385">
        <v>0</v>
      </c>
      <c r="H351" s="387">
        <v>320.60928000000001</v>
      </c>
      <c r="I351" s="384">
        <v>7379.6951300000001</v>
      </c>
      <c r="J351" s="385">
        <v>7379.6951300000001</v>
      </c>
      <c r="K351" s="388" t="s">
        <v>219</v>
      </c>
    </row>
    <row r="352" spans="1:11" ht="14.4" customHeight="1" thickBot="1" x14ac:dyDescent="0.35">
      <c r="A352" s="403" t="s">
        <v>561</v>
      </c>
      <c r="B352" s="379">
        <v>9232</v>
      </c>
      <c r="C352" s="379">
        <v>7766.55854</v>
      </c>
      <c r="D352" s="380">
        <v>-1465.44146</v>
      </c>
      <c r="E352" s="381">
        <v>0.84126500649900005</v>
      </c>
      <c r="F352" s="379">
        <v>0</v>
      </c>
      <c r="G352" s="380">
        <v>0</v>
      </c>
      <c r="H352" s="382">
        <v>0</v>
      </c>
      <c r="I352" s="379">
        <v>3298.34069</v>
      </c>
      <c r="J352" s="380">
        <v>3298.34069</v>
      </c>
      <c r="K352" s="390" t="s">
        <v>220</v>
      </c>
    </row>
    <row r="353" spans="1:11" ht="14.4" customHeight="1" thickBot="1" x14ac:dyDescent="0.35">
      <c r="A353" s="401" t="s">
        <v>562</v>
      </c>
      <c r="B353" s="379">
        <v>971</v>
      </c>
      <c r="C353" s="379">
        <v>788.27</v>
      </c>
      <c r="D353" s="380">
        <v>-182.73</v>
      </c>
      <c r="E353" s="381">
        <v>0.81181256436600002</v>
      </c>
      <c r="F353" s="379">
        <v>0</v>
      </c>
      <c r="G353" s="380">
        <v>0</v>
      </c>
      <c r="H353" s="382">
        <v>0</v>
      </c>
      <c r="I353" s="379">
        <v>465.28800000000001</v>
      </c>
      <c r="J353" s="380">
        <v>465.28800000000001</v>
      </c>
      <c r="K353" s="390" t="s">
        <v>220</v>
      </c>
    </row>
    <row r="354" spans="1:11" ht="14.4" customHeight="1" thickBot="1" x14ac:dyDescent="0.35">
      <c r="A354" s="401" t="s">
        <v>563</v>
      </c>
      <c r="B354" s="379">
        <v>8261</v>
      </c>
      <c r="C354" s="379">
        <v>6978.2885399999996</v>
      </c>
      <c r="D354" s="380">
        <v>-1282.71146</v>
      </c>
      <c r="E354" s="381">
        <v>0.844726853891</v>
      </c>
      <c r="F354" s="379">
        <v>0</v>
      </c>
      <c r="G354" s="380">
        <v>0</v>
      </c>
      <c r="H354" s="382">
        <v>0</v>
      </c>
      <c r="I354" s="379">
        <v>2833.05269</v>
      </c>
      <c r="J354" s="380">
        <v>2833.05269</v>
      </c>
      <c r="K354" s="390" t="s">
        <v>220</v>
      </c>
    </row>
    <row r="355" spans="1:11" ht="14.4" customHeight="1" thickBot="1" x14ac:dyDescent="0.35">
      <c r="A355" s="400" t="s">
        <v>564</v>
      </c>
      <c r="B355" s="384">
        <v>0</v>
      </c>
      <c r="C355" s="384">
        <v>0</v>
      </c>
      <c r="D355" s="385">
        <v>0</v>
      </c>
      <c r="E355" s="391">
        <v>1</v>
      </c>
      <c r="F355" s="384">
        <v>0</v>
      </c>
      <c r="G355" s="385">
        <v>0</v>
      </c>
      <c r="H355" s="387">
        <v>118.32928</v>
      </c>
      <c r="I355" s="384">
        <v>3047.43084</v>
      </c>
      <c r="J355" s="385">
        <v>3047.43084</v>
      </c>
      <c r="K355" s="388" t="s">
        <v>220</v>
      </c>
    </row>
    <row r="356" spans="1:11" ht="14.4" customHeight="1" thickBot="1" x14ac:dyDescent="0.35">
      <c r="A356" s="401" t="s">
        <v>565</v>
      </c>
      <c r="B356" s="379">
        <v>0</v>
      </c>
      <c r="C356" s="379">
        <v>0</v>
      </c>
      <c r="D356" s="380">
        <v>0</v>
      </c>
      <c r="E356" s="381">
        <v>1</v>
      </c>
      <c r="F356" s="379">
        <v>0</v>
      </c>
      <c r="G356" s="380">
        <v>0</v>
      </c>
      <c r="H356" s="382">
        <v>118.32928</v>
      </c>
      <c r="I356" s="379">
        <v>3047.43084</v>
      </c>
      <c r="J356" s="380">
        <v>3047.43084</v>
      </c>
      <c r="K356" s="390" t="s">
        <v>220</v>
      </c>
    </row>
    <row r="357" spans="1:11" ht="14.4" customHeight="1" thickBot="1" x14ac:dyDescent="0.35">
      <c r="A357" s="400" t="s">
        <v>566</v>
      </c>
      <c r="B357" s="384">
        <v>0</v>
      </c>
      <c r="C357" s="384">
        <v>1320.8414499999999</v>
      </c>
      <c r="D357" s="385">
        <v>1320.8414499999999</v>
      </c>
      <c r="E357" s="386" t="s">
        <v>220</v>
      </c>
      <c r="F357" s="384">
        <v>0</v>
      </c>
      <c r="G357" s="385">
        <v>0</v>
      </c>
      <c r="H357" s="387">
        <v>202.28</v>
      </c>
      <c r="I357" s="384">
        <v>1033.9236000000001</v>
      </c>
      <c r="J357" s="385">
        <v>1033.9236000000001</v>
      </c>
      <c r="K357" s="388" t="s">
        <v>220</v>
      </c>
    </row>
    <row r="358" spans="1:11" ht="14.4" customHeight="1" thickBot="1" x14ac:dyDescent="0.35">
      <c r="A358" s="401" t="s">
        <v>567</v>
      </c>
      <c r="B358" s="379">
        <v>0</v>
      </c>
      <c r="C358" s="379">
        <v>2.2200000000000002</v>
      </c>
      <c r="D358" s="380">
        <v>2.2200000000000002</v>
      </c>
      <c r="E358" s="389" t="s">
        <v>220</v>
      </c>
      <c r="F358" s="379">
        <v>0</v>
      </c>
      <c r="G358" s="380">
        <v>0</v>
      </c>
      <c r="H358" s="382">
        <v>0</v>
      </c>
      <c r="I358" s="379">
        <v>1</v>
      </c>
      <c r="J358" s="380">
        <v>1</v>
      </c>
      <c r="K358" s="390" t="s">
        <v>220</v>
      </c>
    </row>
    <row r="359" spans="1:11" ht="14.4" customHeight="1" thickBot="1" x14ac:dyDescent="0.35">
      <c r="A359" s="401" t="s">
        <v>568</v>
      </c>
      <c r="B359" s="379">
        <v>0</v>
      </c>
      <c r="C359" s="379">
        <v>1318.6214500000001</v>
      </c>
      <c r="D359" s="380">
        <v>1318.6214500000001</v>
      </c>
      <c r="E359" s="389" t="s">
        <v>220</v>
      </c>
      <c r="F359" s="379">
        <v>0</v>
      </c>
      <c r="G359" s="380">
        <v>0</v>
      </c>
      <c r="H359" s="382">
        <v>202.28</v>
      </c>
      <c r="I359" s="379">
        <v>1032.9236000000001</v>
      </c>
      <c r="J359" s="380">
        <v>1032.9236000000001</v>
      </c>
      <c r="K359" s="390" t="s">
        <v>220</v>
      </c>
    </row>
    <row r="360" spans="1:11" ht="14.4" customHeight="1" thickBot="1" x14ac:dyDescent="0.35">
      <c r="A360" s="405"/>
      <c r="B360" s="379">
        <v>20086.404609003301</v>
      </c>
      <c r="C360" s="379">
        <v>29642.7873700001</v>
      </c>
      <c r="D360" s="380">
        <v>9556.3827609968102</v>
      </c>
      <c r="E360" s="381">
        <v>1.4757637291000001</v>
      </c>
      <c r="F360" s="379">
        <v>19246.6190415815</v>
      </c>
      <c r="G360" s="380">
        <v>17642.734121449699</v>
      </c>
      <c r="H360" s="382">
        <v>1720.4702899999299</v>
      </c>
      <c r="I360" s="379">
        <v>27704.362709999499</v>
      </c>
      <c r="J360" s="380">
        <v>10061.6285885497</v>
      </c>
      <c r="K360" s="383">
        <v>1.43944048823</v>
      </c>
    </row>
    <row r="361" spans="1:11" ht="14.4" customHeight="1" thickBot="1" x14ac:dyDescent="0.35">
      <c r="A361" s="406" t="s">
        <v>48</v>
      </c>
      <c r="B361" s="393">
        <v>20086.404609003301</v>
      </c>
      <c r="C361" s="393">
        <v>29642.7873700001</v>
      </c>
      <c r="D361" s="394">
        <v>9556.3827609968503</v>
      </c>
      <c r="E361" s="395">
        <v>-2.4255804267000001E-2</v>
      </c>
      <c r="F361" s="393">
        <v>19246.6190415815</v>
      </c>
      <c r="G361" s="394">
        <v>17642.734121449601</v>
      </c>
      <c r="H361" s="393">
        <v>1720.4702899999299</v>
      </c>
      <c r="I361" s="393">
        <v>27704.362709999499</v>
      </c>
      <c r="J361" s="394">
        <v>10061.6285885498</v>
      </c>
      <c r="K361" s="396">
        <v>1.43944048823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13" t="s">
        <v>109</v>
      </c>
      <c r="B1" s="314"/>
      <c r="C1" s="314"/>
      <c r="D1" s="314"/>
      <c r="E1" s="314"/>
      <c r="F1" s="314"/>
      <c r="G1" s="284"/>
      <c r="H1" s="315"/>
      <c r="I1" s="315"/>
    </row>
    <row r="2" spans="1:10" ht="14.4" customHeight="1" thickBot="1" x14ac:dyDescent="0.35">
      <c r="A2" s="199" t="s">
        <v>218</v>
      </c>
      <c r="B2" s="179"/>
      <c r="C2" s="179"/>
      <c r="D2" s="179"/>
      <c r="E2" s="179"/>
      <c r="F2" s="179"/>
    </row>
    <row r="3" spans="1:10" ht="14.4" customHeight="1" thickBot="1" x14ac:dyDescent="0.35">
      <c r="A3" s="199"/>
      <c r="B3" s="227"/>
      <c r="C3" s="226">
        <v>2015</v>
      </c>
      <c r="D3" s="206">
        <v>2017</v>
      </c>
      <c r="E3" s="7"/>
      <c r="F3" s="292">
        <v>2018</v>
      </c>
      <c r="G3" s="310"/>
      <c r="H3" s="310"/>
      <c r="I3" s="293"/>
    </row>
    <row r="4" spans="1:10" ht="14.4" customHeight="1" thickBot="1" x14ac:dyDescent="0.3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" customHeight="1" x14ac:dyDescent="0.3">
      <c r="A5" s="407" t="s">
        <v>569</v>
      </c>
      <c r="B5" s="408" t="s">
        <v>570</v>
      </c>
      <c r="C5" s="409" t="s">
        <v>571</v>
      </c>
      <c r="D5" s="409" t="s">
        <v>571</v>
      </c>
      <c r="E5" s="409"/>
      <c r="F5" s="409" t="s">
        <v>571</v>
      </c>
      <c r="G5" s="409" t="s">
        <v>571</v>
      </c>
      <c r="H5" s="409" t="s">
        <v>571</v>
      </c>
      <c r="I5" s="410" t="s">
        <v>571</v>
      </c>
      <c r="J5" s="411" t="s">
        <v>50</v>
      </c>
    </row>
    <row r="6" spans="1:10" ht="14.4" customHeight="1" x14ac:dyDescent="0.3">
      <c r="A6" s="407" t="s">
        <v>569</v>
      </c>
      <c r="B6" s="408" t="s">
        <v>572</v>
      </c>
      <c r="C6" s="409">
        <v>71.980949999999993</v>
      </c>
      <c r="D6" s="409">
        <v>53.63976000000001</v>
      </c>
      <c r="E6" s="409"/>
      <c r="F6" s="409">
        <v>63.716650000000016</v>
      </c>
      <c r="G6" s="409">
        <v>73.333333679199214</v>
      </c>
      <c r="H6" s="409">
        <v>-9.6166836791991983</v>
      </c>
      <c r="I6" s="410">
        <v>0.86886340499304282</v>
      </c>
      <c r="J6" s="411" t="s">
        <v>1</v>
      </c>
    </row>
    <row r="7" spans="1:10" ht="14.4" customHeight="1" x14ac:dyDescent="0.3">
      <c r="A7" s="407" t="s">
        <v>569</v>
      </c>
      <c r="B7" s="408" t="s">
        <v>573</v>
      </c>
      <c r="C7" s="409">
        <v>71.980949999999993</v>
      </c>
      <c r="D7" s="409">
        <v>53.63976000000001</v>
      </c>
      <c r="E7" s="409"/>
      <c r="F7" s="409">
        <v>63.716650000000016</v>
      </c>
      <c r="G7" s="409">
        <v>73.333333679199214</v>
      </c>
      <c r="H7" s="409">
        <v>-9.6166836791991983</v>
      </c>
      <c r="I7" s="410">
        <v>0.86886340499304282</v>
      </c>
      <c r="J7" s="411" t="s">
        <v>574</v>
      </c>
    </row>
    <row r="9" spans="1:10" ht="14.4" customHeight="1" x14ac:dyDescent="0.3">
      <c r="A9" s="407" t="s">
        <v>569</v>
      </c>
      <c r="B9" s="408" t="s">
        <v>570</v>
      </c>
      <c r="C9" s="409" t="s">
        <v>571</v>
      </c>
      <c r="D9" s="409" t="s">
        <v>571</v>
      </c>
      <c r="E9" s="409"/>
      <c r="F9" s="409" t="s">
        <v>571</v>
      </c>
      <c r="G9" s="409" t="s">
        <v>571</v>
      </c>
      <c r="H9" s="409" t="s">
        <v>571</v>
      </c>
      <c r="I9" s="410" t="s">
        <v>571</v>
      </c>
      <c r="J9" s="411" t="s">
        <v>50</v>
      </c>
    </row>
    <row r="10" spans="1:10" ht="14.4" customHeight="1" x14ac:dyDescent="0.3">
      <c r="A10" s="407" t="s">
        <v>575</v>
      </c>
      <c r="B10" s="408" t="s">
        <v>576</v>
      </c>
      <c r="C10" s="409" t="s">
        <v>571</v>
      </c>
      <c r="D10" s="409" t="s">
        <v>571</v>
      </c>
      <c r="E10" s="409"/>
      <c r="F10" s="409" t="s">
        <v>571</v>
      </c>
      <c r="G10" s="409" t="s">
        <v>571</v>
      </c>
      <c r="H10" s="409" t="s">
        <v>571</v>
      </c>
      <c r="I10" s="410" t="s">
        <v>571</v>
      </c>
      <c r="J10" s="411" t="s">
        <v>0</v>
      </c>
    </row>
    <row r="11" spans="1:10" ht="14.4" customHeight="1" x14ac:dyDescent="0.3">
      <c r="A11" s="407" t="s">
        <v>575</v>
      </c>
      <c r="B11" s="408" t="s">
        <v>572</v>
      </c>
      <c r="C11" s="409">
        <v>0</v>
      </c>
      <c r="D11" s="409">
        <v>0.27893000000000001</v>
      </c>
      <c r="E11" s="409"/>
      <c r="F11" s="409">
        <v>0.17449999999999999</v>
      </c>
      <c r="G11" s="409">
        <v>0</v>
      </c>
      <c r="H11" s="409">
        <v>0.17449999999999999</v>
      </c>
      <c r="I11" s="410" t="s">
        <v>571</v>
      </c>
      <c r="J11" s="411" t="s">
        <v>1</v>
      </c>
    </row>
    <row r="12" spans="1:10" ht="14.4" customHeight="1" x14ac:dyDescent="0.3">
      <c r="A12" s="407" t="s">
        <v>575</v>
      </c>
      <c r="B12" s="408" t="s">
        <v>577</v>
      </c>
      <c r="C12" s="409">
        <v>0</v>
      </c>
      <c r="D12" s="409">
        <v>0.27893000000000001</v>
      </c>
      <c r="E12" s="409"/>
      <c r="F12" s="409">
        <v>0.17449999999999999</v>
      </c>
      <c r="G12" s="409">
        <v>0</v>
      </c>
      <c r="H12" s="409">
        <v>0.17449999999999999</v>
      </c>
      <c r="I12" s="410" t="s">
        <v>571</v>
      </c>
      <c r="J12" s="411" t="s">
        <v>578</v>
      </c>
    </row>
    <row r="13" spans="1:10" ht="14.4" customHeight="1" x14ac:dyDescent="0.3">
      <c r="A13" s="407" t="s">
        <v>571</v>
      </c>
      <c r="B13" s="408" t="s">
        <v>571</v>
      </c>
      <c r="C13" s="409" t="s">
        <v>571</v>
      </c>
      <c r="D13" s="409" t="s">
        <v>571</v>
      </c>
      <c r="E13" s="409"/>
      <c r="F13" s="409" t="s">
        <v>571</v>
      </c>
      <c r="G13" s="409" t="s">
        <v>571</v>
      </c>
      <c r="H13" s="409" t="s">
        <v>571</v>
      </c>
      <c r="I13" s="410" t="s">
        <v>571</v>
      </c>
      <c r="J13" s="411" t="s">
        <v>579</v>
      </c>
    </row>
    <row r="14" spans="1:10" ht="14.4" customHeight="1" x14ac:dyDescent="0.3">
      <c r="A14" s="407" t="s">
        <v>580</v>
      </c>
      <c r="B14" s="408" t="s">
        <v>581</v>
      </c>
      <c r="C14" s="409" t="s">
        <v>571</v>
      </c>
      <c r="D14" s="409" t="s">
        <v>571</v>
      </c>
      <c r="E14" s="409"/>
      <c r="F14" s="409" t="s">
        <v>571</v>
      </c>
      <c r="G14" s="409" t="s">
        <v>571</v>
      </c>
      <c r="H14" s="409" t="s">
        <v>571</v>
      </c>
      <c r="I14" s="410" t="s">
        <v>571</v>
      </c>
      <c r="J14" s="411" t="s">
        <v>0</v>
      </c>
    </row>
    <row r="15" spans="1:10" ht="14.4" customHeight="1" x14ac:dyDescent="0.3">
      <c r="A15" s="407" t="s">
        <v>580</v>
      </c>
      <c r="B15" s="408" t="s">
        <v>572</v>
      </c>
      <c r="C15" s="409">
        <v>0</v>
      </c>
      <c r="D15" s="409">
        <v>7.3010000000000005E-2</v>
      </c>
      <c r="E15" s="409"/>
      <c r="F15" s="409">
        <v>8.4290000000000004E-2</v>
      </c>
      <c r="G15" s="409">
        <v>0</v>
      </c>
      <c r="H15" s="409">
        <v>8.4290000000000004E-2</v>
      </c>
      <c r="I15" s="410" t="s">
        <v>571</v>
      </c>
      <c r="J15" s="411" t="s">
        <v>1</v>
      </c>
    </row>
    <row r="16" spans="1:10" ht="14.4" customHeight="1" x14ac:dyDescent="0.3">
      <c r="A16" s="407" t="s">
        <v>580</v>
      </c>
      <c r="B16" s="408" t="s">
        <v>582</v>
      </c>
      <c r="C16" s="409">
        <v>0</v>
      </c>
      <c r="D16" s="409">
        <v>7.3010000000000005E-2</v>
      </c>
      <c r="E16" s="409"/>
      <c r="F16" s="409">
        <v>8.4290000000000004E-2</v>
      </c>
      <c r="G16" s="409">
        <v>0</v>
      </c>
      <c r="H16" s="409">
        <v>8.4290000000000004E-2</v>
      </c>
      <c r="I16" s="410" t="s">
        <v>571</v>
      </c>
      <c r="J16" s="411" t="s">
        <v>578</v>
      </c>
    </row>
    <row r="17" spans="1:10" ht="14.4" customHeight="1" x14ac:dyDescent="0.3">
      <c r="A17" s="407" t="s">
        <v>571</v>
      </c>
      <c r="B17" s="408" t="s">
        <v>571</v>
      </c>
      <c r="C17" s="409" t="s">
        <v>571</v>
      </c>
      <c r="D17" s="409" t="s">
        <v>571</v>
      </c>
      <c r="E17" s="409"/>
      <c r="F17" s="409" t="s">
        <v>571</v>
      </c>
      <c r="G17" s="409" t="s">
        <v>571</v>
      </c>
      <c r="H17" s="409" t="s">
        <v>571</v>
      </c>
      <c r="I17" s="410" t="s">
        <v>571</v>
      </c>
      <c r="J17" s="411" t="s">
        <v>579</v>
      </c>
    </row>
    <row r="18" spans="1:10" ht="14.4" customHeight="1" x14ac:dyDescent="0.3">
      <c r="A18" s="407" t="s">
        <v>583</v>
      </c>
      <c r="B18" s="408" t="s">
        <v>584</v>
      </c>
      <c r="C18" s="409" t="s">
        <v>571</v>
      </c>
      <c r="D18" s="409" t="s">
        <v>571</v>
      </c>
      <c r="E18" s="409"/>
      <c r="F18" s="409" t="s">
        <v>571</v>
      </c>
      <c r="G18" s="409" t="s">
        <v>571</v>
      </c>
      <c r="H18" s="409" t="s">
        <v>571</v>
      </c>
      <c r="I18" s="410" t="s">
        <v>571</v>
      </c>
      <c r="J18" s="411" t="s">
        <v>0</v>
      </c>
    </row>
    <row r="19" spans="1:10" ht="14.4" customHeight="1" x14ac:dyDescent="0.3">
      <c r="A19" s="407" t="s">
        <v>583</v>
      </c>
      <c r="B19" s="408" t="s">
        <v>572</v>
      </c>
      <c r="C19" s="409">
        <v>58.673140000000004</v>
      </c>
      <c r="D19" s="409">
        <v>44.169650000000011</v>
      </c>
      <c r="E19" s="409"/>
      <c r="F19" s="409">
        <v>55.341100000000012</v>
      </c>
      <c r="G19" s="409">
        <v>59</v>
      </c>
      <c r="H19" s="409">
        <v>-3.6588999999999885</v>
      </c>
      <c r="I19" s="410">
        <v>0.93798474576271207</v>
      </c>
      <c r="J19" s="411" t="s">
        <v>1</v>
      </c>
    </row>
    <row r="20" spans="1:10" ht="14.4" customHeight="1" x14ac:dyDescent="0.3">
      <c r="A20" s="407" t="s">
        <v>583</v>
      </c>
      <c r="B20" s="408" t="s">
        <v>585</v>
      </c>
      <c r="C20" s="409">
        <v>58.673140000000004</v>
      </c>
      <c r="D20" s="409">
        <v>44.169650000000011</v>
      </c>
      <c r="E20" s="409"/>
      <c r="F20" s="409">
        <v>55.341100000000012</v>
      </c>
      <c r="G20" s="409">
        <v>59</v>
      </c>
      <c r="H20" s="409">
        <v>-3.6588999999999885</v>
      </c>
      <c r="I20" s="410">
        <v>0.93798474576271207</v>
      </c>
      <c r="J20" s="411" t="s">
        <v>578</v>
      </c>
    </row>
    <row r="21" spans="1:10" ht="14.4" customHeight="1" x14ac:dyDescent="0.3">
      <c r="A21" s="407" t="s">
        <v>571</v>
      </c>
      <c r="B21" s="408" t="s">
        <v>571</v>
      </c>
      <c r="C21" s="409" t="s">
        <v>571</v>
      </c>
      <c r="D21" s="409" t="s">
        <v>571</v>
      </c>
      <c r="E21" s="409"/>
      <c r="F21" s="409" t="s">
        <v>571</v>
      </c>
      <c r="G21" s="409" t="s">
        <v>571</v>
      </c>
      <c r="H21" s="409" t="s">
        <v>571</v>
      </c>
      <c r="I21" s="410" t="s">
        <v>571</v>
      </c>
      <c r="J21" s="411" t="s">
        <v>579</v>
      </c>
    </row>
    <row r="22" spans="1:10" ht="14.4" customHeight="1" x14ac:dyDescent="0.3">
      <c r="A22" s="407" t="s">
        <v>586</v>
      </c>
      <c r="B22" s="408" t="s">
        <v>587</v>
      </c>
      <c r="C22" s="409" t="s">
        <v>571</v>
      </c>
      <c r="D22" s="409" t="s">
        <v>571</v>
      </c>
      <c r="E22" s="409"/>
      <c r="F22" s="409" t="s">
        <v>571</v>
      </c>
      <c r="G22" s="409" t="s">
        <v>571</v>
      </c>
      <c r="H22" s="409" t="s">
        <v>571</v>
      </c>
      <c r="I22" s="410" t="s">
        <v>571</v>
      </c>
      <c r="J22" s="411" t="s">
        <v>0</v>
      </c>
    </row>
    <row r="23" spans="1:10" ht="14.4" customHeight="1" x14ac:dyDescent="0.3">
      <c r="A23" s="407" t="s">
        <v>586</v>
      </c>
      <c r="B23" s="408" t="s">
        <v>572</v>
      </c>
      <c r="C23" s="409">
        <v>1.81298</v>
      </c>
      <c r="D23" s="409">
        <v>1.63493</v>
      </c>
      <c r="E23" s="409"/>
      <c r="F23" s="409">
        <v>3.2375000000000003</v>
      </c>
      <c r="G23" s="409">
        <v>2</v>
      </c>
      <c r="H23" s="409">
        <v>1.2375000000000003</v>
      </c>
      <c r="I23" s="410">
        <v>1.6187500000000001</v>
      </c>
      <c r="J23" s="411" t="s">
        <v>1</v>
      </c>
    </row>
    <row r="24" spans="1:10" ht="14.4" customHeight="1" x14ac:dyDescent="0.3">
      <c r="A24" s="407" t="s">
        <v>586</v>
      </c>
      <c r="B24" s="408" t="s">
        <v>588</v>
      </c>
      <c r="C24" s="409">
        <v>1.81298</v>
      </c>
      <c r="D24" s="409">
        <v>1.63493</v>
      </c>
      <c r="E24" s="409"/>
      <c r="F24" s="409">
        <v>3.2375000000000003</v>
      </c>
      <c r="G24" s="409">
        <v>2</v>
      </c>
      <c r="H24" s="409">
        <v>1.2375000000000003</v>
      </c>
      <c r="I24" s="410">
        <v>1.6187500000000001</v>
      </c>
      <c r="J24" s="411" t="s">
        <v>578</v>
      </c>
    </row>
    <row r="25" spans="1:10" ht="14.4" customHeight="1" x14ac:dyDescent="0.3">
      <c r="A25" s="407" t="s">
        <v>571</v>
      </c>
      <c r="B25" s="408" t="s">
        <v>571</v>
      </c>
      <c r="C25" s="409" t="s">
        <v>571</v>
      </c>
      <c r="D25" s="409" t="s">
        <v>571</v>
      </c>
      <c r="E25" s="409"/>
      <c r="F25" s="409" t="s">
        <v>571</v>
      </c>
      <c r="G25" s="409" t="s">
        <v>571</v>
      </c>
      <c r="H25" s="409" t="s">
        <v>571</v>
      </c>
      <c r="I25" s="410" t="s">
        <v>571</v>
      </c>
      <c r="J25" s="411" t="s">
        <v>579</v>
      </c>
    </row>
    <row r="26" spans="1:10" ht="14.4" customHeight="1" x14ac:dyDescent="0.3">
      <c r="A26" s="407" t="s">
        <v>589</v>
      </c>
      <c r="B26" s="408" t="s">
        <v>590</v>
      </c>
      <c r="C26" s="409" t="s">
        <v>571</v>
      </c>
      <c r="D26" s="409" t="s">
        <v>571</v>
      </c>
      <c r="E26" s="409"/>
      <c r="F26" s="409" t="s">
        <v>571</v>
      </c>
      <c r="G26" s="409" t="s">
        <v>571</v>
      </c>
      <c r="H26" s="409" t="s">
        <v>571</v>
      </c>
      <c r="I26" s="410" t="s">
        <v>571</v>
      </c>
      <c r="J26" s="411" t="s">
        <v>0</v>
      </c>
    </row>
    <row r="27" spans="1:10" ht="14.4" customHeight="1" x14ac:dyDescent="0.3">
      <c r="A27" s="407" t="s">
        <v>589</v>
      </c>
      <c r="B27" s="408" t="s">
        <v>572</v>
      </c>
      <c r="C27" s="409">
        <v>11.494829999999997</v>
      </c>
      <c r="D27" s="409">
        <v>7.4832399999999977</v>
      </c>
      <c r="E27" s="409"/>
      <c r="F27" s="409">
        <v>4.8792600000000004</v>
      </c>
      <c r="G27" s="409">
        <v>12</v>
      </c>
      <c r="H27" s="409">
        <v>-7.1207399999999996</v>
      </c>
      <c r="I27" s="410">
        <v>0.40660500000000005</v>
      </c>
      <c r="J27" s="411" t="s">
        <v>1</v>
      </c>
    </row>
    <row r="28" spans="1:10" ht="14.4" customHeight="1" x14ac:dyDescent="0.3">
      <c r="A28" s="407" t="s">
        <v>589</v>
      </c>
      <c r="B28" s="408" t="s">
        <v>591</v>
      </c>
      <c r="C28" s="409">
        <v>11.494829999999997</v>
      </c>
      <c r="D28" s="409">
        <v>7.4832399999999977</v>
      </c>
      <c r="E28" s="409"/>
      <c r="F28" s="409">
        <v>4.8792600000000004</v>
      </c>
      <c r="G28" s="409">
        <v>12</v>
      </c>
      <c r="H28" s="409">
        <v>-7.1207399999999996</v>
      </c>
      <c r="I28" s="410">
        <v>0.40660500000000005</v>
      </c>
      <c r="J28" s="411" t="s">
        <v>578</v>
      </c>
    </row>
    <row r="29" spans="1:10" ht="14.4" customHeight="1" x14ac:dyDescent="0.3">
      <c r="A29" s="407" t="s">
        <v>571</v>
      </c>
      <c r="B29" s="408" t="s">
        <v>571</v>
      </c>
      <c r="C29" s="409" t="s">
        <v>571</v>
      </c>
      <c r="D29" s="409" t="s">
        <v>571</v>
      </c>
      <c r="E29" s="409"/>
      <c r="F29" s="409" t="s">
        <v>571</v>
      </c>
      <c r="G29" s="409" t="s">
        <v>571</v>
      </c>
      <c r="H29" s="409" t="s">
        <v>571</v>
      </c>
      <c r="I29" s="410" t="s">
        <v>571</v>
      </c>
      <c r="J29" s="411" t="s">
        <v>579</v>
      </c>
    </row>
    <row r="30" spans="1:10" ht="14.4" customHeight="1" x14ac:dyDescent="0.3">
      <c r="A30" s="407" t="s">
        <v>569</v>
      </c>
      <c r="B30" s="408" t="s">
        <v>573</v>
      </c>
      <c r="C30" s="409">
        <v>71.980950000000007</v>
      </c>
      <c r="D30" s="409">
        <v>53.639760000000003</v>
      </c>
      <c r="E30" s="409"/>
      <c r="F30" s="409">
        <v>63.716650000000008</v>
      </c>
      <c r="G30" s="409">
        <v>73</v>
      </c>
      <c r="H30" s="409">
        <v>-9.2833499999999916</v>
      </c>
      <c r="I30" s="410">
        <v>0.87283082191780836</v>
      </c>
      <c r="J30" s="411" t="s">
        <v>574</v>
      </c>
    </row>
  </sheetData>
  <mergeCells count="3">
    <mergeCell ref="F3:I3"/>
    <mergeCell ref="C4:D4"/>
    <mergeCell ref="A1:I1"/>
  </mergeCells>
  <conditionalFormatting sqref="F8 F31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30">
    <cfRule type="expression" dxfId="27" priority="5">
      <formula>$H9&gt;0</formula>
    </cfRule>
  </conditionalFormatting>
  <conditionalFormatting sqref="A9:A30">
    <cfRule type="expression" dxfId="26" priority="2">
      <formula>AND($J9&lt;&gt;"mezeraKL",$J9&lt;&gt;"")</formula>
    </cfRule>
  </conditionalFormatting>
  <conditionalFormatting sqref="I9:I30">
    <cfRule type="expression" dxfId="25" priority="6">
      <formula>$I9&gt;1</formula>
    </cfRule>
  </conditionalFormatting>
  <conditionalFormatting sqref="B9:B30">
    <cfRule type="expression" dxfId="24" priority="1">
      <formula>OR($J9="NS",$J9="SumaNS",$J9="Účet")</formula>
    </cfRule>
  </conditionalFormatting>
  <conditionalFormatting sqref="A9:D30 F9:I30">
    <cfRule type="expression" dxfId="23" priority="8">
      <formula>AND($J9&lt;&gt;"",$J9&lt;&gt;"mezeraKL")</formula>
    </cfRule>
  </conditionalFormatting>
  <conditionalFormatting sqref="B9:D30 F9:I30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30 F9:I30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13" t="s">
        <v>110</v>
      </c>
      <c r="B1" s="314"/>
      <c r="C1" s="314"/>
      <c r="D1" s="314"/>
      <c r="E1" s="314"/>
      <c r="F1" s="314"/>
      <c r="G1" s="284"/>
      <c r="H1" s="315"/>
      <c r="I1" s="315"/>
    </row>
    <row r="2" spans="1:10" ht="14.4" customHeight="1" thickBot="1" x14ac:dyDescent="0.35">
      <c r="A2" s="199" t="s">
        <v>218</v>
      </c>
      <c r="B2" s="179"/>
      <c r="C2" s="179"/>
      <c r="D2" s="179"/>
      <c r="E2" s="179"/>
      <c r="F2" s="179"/>
    </row>
    <row r="3" spans="1:10" ht="14.4" customHeight="1" thickBot="1" x14ac:dyDescent="0.35">
      <c r="A3" s="199"/>
      <c r="B3" s="227"/>
      <c r="C3" s="205">
        <v>2015</v>
      </c>
      <c r="D3" s="206">
        <v>2017</v>
      </c>
      <c r="E3" s="7"/>
      <c r="F3" s="292">
        <v>2018</v>
      </c>
      <c r="G3" s="310"/>
      <c r="H3" s="310"/>
      <c r="I3" s="293"/>
    </row>
    <row r="4" spans="1:10" ht="14.4" customHeight="1" thickBot="1" x14ac:dyDescent="0.3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" customHeight="1" x14ac:dyDescent="0.3">
      <c r="A5" s="407" t="s">
        <v>569</v>
      </c>
      <c r="B5" s="408" t="s">
        <v>570</v>
      </c>
      <c r="C5" s="409" t="s">
        <v>571</v>
      </c>
      <c r="D5" s="409" t="s">
        <v>571</v>
      </c>
      <c r="E5" s="409"/>
      <c r="F5" s="409" t="s">
        <v>571</v>
      </c>
      <c r="G5" s="409" t="s">
        <v>571</v>
      </c>
      <c r="H5" s="409" t="s">
        <v>571</v>
      </c>
      <c r="I5" s="410" t="s">
        <v>571</v>
      </c>
      <c r="J5" s="411" t="s">
        <v>50</v>
      </c>
    </row>
    <row r="6" spans="1:10" ht="14.4" customHeight="1" x14ac:dyDescent="0.3">
      <c r="A6" s="407" t="s">
        <v>569</v>
      </c>
      <c r="B6" s="408" t="s">
        <v>592</v>
      </c>
      <c r="C6" s="409">
        <v>13.550940000000002</v>
      </c>
      <c r="D6" s="409">
        <v>29.04561</v>
      </c>
      <c r="E6" s="409"/>
      <c r="F6" s="409">
        <v>32.603530000000006</v>
      </c>
      <c r="G6" s="409">
        <v>32.083334064483637</v>
      </c>
      <c r="H6" s="409">
        <v>0.52019593551636945</v>
      </c>
      <c r="I6" s="410">
        <v>1.0162138989193217</v>
      </c>
      <c r="J6" s="411" t="s">
        <v>1</v>
      </c>
    </row>
    <row r="7" spans="1:10" ht="14.4" customHeight="1" x14ac:dyDescent="0.3">
      <c r="A7" s="407" t="s">
        <v>569</v>
      </c>
      <c r="B7" s="408" t="s">
        <v>593</v>
      </c>
      <c r="C7" s="409">
        <v>10.646129999999999</v>
      </c>
      <c r="D7" s="409">
        <v>9.0063399999999998</v>
      </c>
      <c r="E7" s="409"/>
      <c r="F7" s="409">
        <v>10.477959999999999</v>
      </c>
      <c r="G7" s="409">
        <v>9.1666669921874995</v>
      </c>
      <c r="H7" s="409">
        <v>1.3112930078125</v>
      </c>
      <c r="I7" s="410">
        <v>1.1430501412269125</v>
      </c>
      <c r="J7" s="411" t="s">
        <v>1</v>
      </c>
    </row>
    <row r="8" spans="1:10" ht="14.4" customHeight="1" x14ac:dyDescent="0.3">
      <c r="A8" s="407" t="s">
        <v>569</v>
      </c>
      <c r="B8" s="408" t="s">
        <v>594</v>
      </c>
      <c r="C8" s="409">
        <v>15.268829999999999</v>
      </c>
      <c r="D8" s="409">
        <v>21.938770000000002</v>
      </c>
      <c r="E8" s="409"/>
      <c r="F8" s="409">
        <v>20.855399999999999</v>
      </c>
      <c r="G8" s="409">
        <v>22.916667022705077</v>
      </c>
      <c r="H8" s="409">
        <v>-2.0612670227050778</v>
      </c>
      <c r="I8" s="410">
        <v>0.91005380404302061</v>
      </c>
      <c r="J8" s="411" t="s">
        <v>1</v>
      </c>
    </row>
    <row r="9" spans="1:10" ht="14.4" customHeight="1" x14ac:dyDescent="0.3">
      <c r="A9" s="407" t="s">
        <v>569</v>
      </c>
      <c r="B9" s="408" t="s">
        <v>595</v>
      </c>
      <c r="C9" s="409">
        <v>1312.2956300000003</v>
      </c>
      <c r="D9" s="409">
        <v>855.87955999999986</v>
      </c>
      <c r="E9" s="409"/>
      <c r="F9" s="409">
        <v>1082.6113800000005</v>
      </c>
      <c r="G9" s="409">
        <v>1177.2845459899902</v>
      </c>
      <c r="H9" s="409">
        <v>-94.673165989989684</v>
      </c>
      <c r="I9" s="410">
        <v>0.91958344623442068</v>
      </c>
      <c r="J9" s="411" t="s">
        <v>1</v>
      </c>
    </row>
    <row r="10" spans="1:10" ht="14.4" customHeight="1" x14ac:dyDescent="0.3">
      <c r="A10" s="407" t="s">
        <v>569</v>
      </c>
      <c r="B10" s="408" t="s">
        <v>596</v>
      </c>
      <c r="C10" s="409">
        <v>1100.9491</v>
      </c>
      <c r="D10" s="409">
        <v>728.32848999999976</v>
      </c>
      <c r="E10" s="409"/>
      <c r="F10" s="409">
        <v>572.98627999999962</v>
      </c>
      <c r="G10" s="409">
        <v>728.74998925781256</v>
      </c>
      <c r="H10" s="409">
        <v>-155.76370925781293</v>
      </c>
      <c r="I10" s="410">
        <v>0.78625905790208139</v>
      </c>
      <c r="J10" s="411" t="s">
        <v>1</v>
      </c>
    </row>
    <row r="11" spans="1:10" ht="14.4" customHeight="1" x14ac:dyDescent="0.3">
      <c r="A11" s="407" t="s">
        <v>569</v>
      </c>
      <c r="B11" s="408" t="s">
        <v>597</v>
      </c>
      <c r="C11" s="409">
        <v>41.087499999999999</v>
      </c>
      <c r="D11" s="409">
        <v>60.525750000000002</v>
      </c>
      <c r="E11" s="409"/>
      <c r="F11" s="409">
        <v>57.061899999999994</v>
      </c>
      <c r="G11" s="409">
        <v>62.169087402343749</v>
      </c>
      <c r="H11" s="409">
        <v>-5.1071874023437545</v>
      </c>
      <c r="I11" s="410">
        <v>0.9178500503105147</v>
      </c>
      <c r="J11" s="411" t="s">
        <v>1</v>
      </c>
    </row>
    <row r="12" spans="1:10" ht="14.4" customHeight="1" x14ac:dyDescent="0.3">
      <c r="A12" s="407" t="s">
        <v>569</v>
      </c>
      <c r="B12" s="408" t="s">
        <v>598</v>
      </c>
      <c r="C12" s="409">
        <v>226.68577000000002</v>
      </c>
      <c r="D12" s="409">
        <v>231.90619000000001</v>
      </c>
      <c r="E12" s="409"/>
      <c r="F12" s="409">
        <v>260.15866</v>
      </c>
      <c r="G12" s="409">
        <v>242.34256936645508</v>
      </c>
      <c r="H12" s="409">
        <v>17.816090633544917</v>
      </c>
      <c r="I12" s="410">
        <v>1.0735161415516914</v>
      </c>
      <c r="J12" s="411" t="s">
        <v>1</v>
      </c>
    </row>
    <row r="13" spans="1:10" ht="14.4" customHeight="1" x14ac:dyDescent="0.3">
      <c r="A13" s="407" t="s">
        <v>569</v>
      </c>
      <c r="B13" s="408" t="s">
        <v>573</v>
      </c>
      <c r="C13" s="409">
        <v>2720.4839000000006</v>
      </c>
      <c r="D13" s="409">
        <v>1936.6307099999995</v>
      </c>
      <c r="E13" s="409"/>
      <c r="F13" s="409">
        <v>2036.7551100000001</v>
      </c>
      <c r="G13" s="409">
        <v>2274.7128600959777</v>
      </c>
      <c r="H13" s="409">
        <v>-237.95775009597764</v>
      </c>
      <c r="I13" s="410">
        <v>0.8953899833819301</v>
      </c>
      <c r="J13" s="411" t="s">
        <v>574</v>
      </c>
    </row>
    <row r="15" spans="1:10" ht="14.4" customHeight="1" x14ac:dyDescent="0.3">
      <c r="A15" s="407" t="s">
        <v>569</v>
      </c>
      <c r="B15" s="408" t="s">
        <v>570</v>
      </c>
      <c r="C15" s="409" t="s">
        <v>571</v>
      </c>
      <c r="D15" s="409" t="s">
        <v>571</v>
      </c>
      <c r="E15" s="409"/>
      <c r="F15" s="409" t="s">
        <v>571</v>
      </c>
      <c r="G15" s="409" t="s">
        <v>571</v>
      </c>
      <c r="H15" s="409" t="s">
        <v>571</v>
      </c>
      <c r="I15" s="410" t="s">
        <v>571</v>
      </c>
      <c r="J15" s="411" t="s">
        <v>50</v>
      </c>
    </row>
    <row r="16" spans="1:10" ht="14.4" customHeight="1" x14ac:dyDescent="0.3">
      <c r="A16" s="407" t="s">
        <v>575</v>
      </c>
      <c r="B16" s="408" t="s">
        <v>576</v>
      </c>
      <c r="C16" s="409" t="s">
        <v>571</v>
      </c>
      <c r="D16" s="409" t="s">
        <v>571</v>
      </c>
      <c r="E16" s="409"/>
      <c r="F16" s="409" t="s">
        <v>571</v>
      </c>
      <c r="G16" s="409" t="s">
        <v>571</v>
      </c>
      <c r="H16" s="409" t="s">
        <v>571</v>
      </c>
      <c r="I16" s="410" t="s">
        <v>571</v>
      </c>
      <c r="J16" s="411" t="s">
        <v>0</v>
      </c>
    </row>
    <row r="17" spans="1:10" ht="14.4" customHeight="1" x14ac:dyDescent="0.3">
      <c r="A17" s="407" t="s">
        <v>575</v>
      </c>
      <c r="B17" s="408" t="s">
        <v>594</v>
      </c>
      <c r="C17" s="409">
        <v>3.9060000000000004E-2</v>
      </c>
      <c r="D17" s="409">
        <v>0</v>
      </c>
      <c r="E17" s="409"/>
      <c r="F17" s="409">
        <v>0</v>
      </c>
      <c r="G17" s="409">
        <v>0</v>
      </c>
      <c r="H17" s="409">
        <v>0</v>
      </c>
      <c r="I17" s="410" t="s">
        <v>571</v>
      </c>
      <c r="J17" s="411" t="s">
        <v>1</v>
      </c>
    </row>
    <row r="18" spans="1:10" ht="14.4" customHeight="1" x14ac:dyDescent="0.3">
      <c r="A18" s="407" t="s">
        <v>575</v>
      </c>
      <c r="B18" s="408" t="s">
        <v>595</v>
      </c>
      <c r="C18" s="409">
        <v>0</v>
      </c>
      <c r="D18" s="409">
        <v>6.0694999999999997</v>
      </c>
      <c r="E18" s="409"/>
      <c r="F18" s="409">
        <v>7.5867000000000004</v>
      </c>
      <c r="G18" s="409">
        <v>5</v>
      </c>
      <c r="H18" s="409">
        <v>2.5867000000000004</v>
      </c>
      <c r="I18" s="410">
        <v>1.5173400000000001</v>
      </c>
      <c r="J18" s="411" t="s">
        <v>1</v>
      </c>
    </row>
    <row r="19" spans="1:10" ht="14.4" customHeight="1" x14ac:dyDescent="0.3">
      <c r="A19" s="407" t="s">
        <v>575</v>
      </c>
      <c r="B19" s="408" t="s">
        <v>577</v>
      </c>
      <c r="C19" s="409">
        <v>3.9060000000000004E-2</v>
      </c>
      <c r="D19" s="409">
        <v>6.0694999999999997</v>
      </c>
      <c r="E19" s="409"/>
      <c r="F19" s="409">
        <v>7.5867000000000004</v>
      </c>
      <c r="G19" s="409">
        <v>5</v>
      </c>
      <c r="H19" s="409">
        <v>2.5867000000000004</v>
      </c>
      <c r="I19" s="410">
        <v>1.5173400000000001</v>
      </c>
      <c r="J19" s="411" t="s">
        <v>578</v>
      </c>
    </row>
    <row r="20" spans="1:10" ht="14.4" customHeight="1" x14ac:dyDescent="0.3">
      <c r="A20" s="407" t="s">
        <v>571</v>
      </c>
      <c r="B20" s="408" t="s">
        <v>571</v>
      </c>
      <c r="C20" s="409" t="s">
        <v>571</v>
      </c>
      <c r="D20" s="409" t="s">
        <v>571</v>
      </c>
      <c r="E20" s="409"/>
      <c r="F20" s="409" t="s">
        <v>571</v>
      </c>
      <c r="G20" s="409" t="s">
        <v>571</v>
      </c>
      <c r="H20" s="409" t="s">
        <v>571</v>
      </c>
      <c r="I20" s="410" t="s">
        <v>571</v>
      </c>
      <c r="J20" s="411" t="s">
        <v>579</v>
      </c>
    </row>
    <row r="21" spans="1:10" ht="14.4" customHeight="1" x14ac:dyDescent="0.3">
      <c r="A21" s="407" t="s">
        <v>599</v>
      </c>
      <c r="B21" s="408" t="s">
        <v>600</v>
      </c>
      <c r="C21" s="409" t="s">
        <v>571</v>
      </c>
      <c r="D21" s="409" t="s">
        <v>571</v>
      </c>
      <c r="E21" s="409"/>
      <c r="F21" s="409" t="s">
        <v>571</v>
      </c>
      <c r="G21" s="409" t="s">
        <v>571</v>
      </c>
      <c r="H21" s="409" t="s">
        <v>571</v>
      </c>
      <c r="I21" s="410" t="s">
        <v>571</v>
      </c>
      <c r="J21" s="411" t="s">
        <v>0</v>
      </c>
    </row>
    <row r="22" spans="1:10" ht="14.4" customHeight="1" x14ac:dyDescent="0.3">
      <c r="A22" s="407" t="s">
        <v>599</v>
      </c>
      <c r="B22" s="408" t="s">
        <v>594</v>
      </c>
      <c r="C22" s="409">
        <v>0</v>
      </c>
      <c r="D22" s="409">
        <v>0</v>
      </c>
      <c r="E22" s="409"/>
      <c r="F22" s="409">
        <v>0</v>
      </c>
      <c r="G22" s="409">
        <v>0</v>
      </c>
      <c r="H22" s="409">
        <v>0</v>
      </c>
      <c r="I22" s="410" t="s">
        <v>571</v>
      </c>
      <c r="J22" s="411" t="s">
        <v>1</v>
      </c>
    </row>
    <row r="23" spans="1:10" ht="14.4" customHeight="1" x14ac:dyDescent="0.3">
      <c r="A23" s="407" t="s">
        <v>599</v>
      </c>
      <c r="B23" s="408" t="s">
        <v>595</v>
      </c>
      <c r="C23" s="409">
        <v>0</v>
      </c>
      <c r="D23" s="409">
        <v>1.0116000000000001</v>
      </c>
      <c r="E23" s="409"/>
      <c r="F23" s="409">
        <v>1.0116000000000001</v>
      </c>
      <c r="G23" s="409">
        <v>1</v>
      </c>
      <c r="H23" s="409">
        <v>1.1600000000000055E-2</v>
      </c>
      <c r="I23" s="410">
        <v>1.0116000000000001</v>
      </c>
      <c r="J23" s="411" t="s">
        <v>1</v>
      </c>
    </row>
    <row r="24" spans="1:10" ht="14.4" customHeight="1" x14ac:dyDescent="0.3">
      <c r="A24" s="407" t="s">
        <v>599</v>
      </c>
      <c r="B24" s="408" t="s">
        <v>601</v>
      </c>
      <c r="C24" s="409">
        <v>0</v>
      </c>
      <c r="D24" s="409">
        <v>1.0116000000000001</v>
      </c>
      <c r="E24" s="409"/>
      <c r="F24" s="409">
        <v>1.0116000000000001</v>
      </c>
      <c r="G24" s="409">
        <v>1</v>
      </c>
      <c r="H24" s="409">
        <v>1.1600000000000055E-2</v>
      </c>
      <c r="I24" s="410">
        <v>1.0116000000000001</v>
      </c>
      <c r="J24" s="411" t="s">
        <v>578</v>
      </c>
    </row>
    <row r="25" spans="1:10" ht="14.4" customHeight="1" x14ac:dyDescent="0.3">
      <c r="A25" s="407" t="s">
        <v>571</v>
      </c>
      <c r="B25" s="408" t="s">
        <v>571</v>
      </c>
      <c r="C25" s="409" t="s">
        <v>571</v>
      </c>
      <c r="D25" s="409" t="s">
        <v>571</v>
      </c>
      <c r="E25" s="409"/>
      <c r="F25" s="409" t="s">
        <v>571</v>
      </c>
      <c r="G25" s="409" t="s">
        <v>571</v>
      </c>
      <c r="H25" s="409" t="s">
        <v>571</v>
      </c>
      <c r="I25" s="410" t="s">
        <v>571</v>
      </c>
      <c r="J25" s="411" t="s">
        <v>579</v>
      </c>
    </row>
    <row r="26" spans="1:10" ht="14.4" customHeight="1" x14ac:dyDescent="0.3">
      <c r="A26" s="407" t="s">
        <v>580</v>
      </c>
      <c r="B26" s="408" t="s">
        <v>581</v>
      </c>
      <c r="C26" s="409" t="s">
        <v>571</v>
      </c>
      <c r="D26" s="409" t="s">
        <v>571</v>
      </c>
      <c r="E26" s="409"/>
      <c r="F26" s="409" t="s">
        <v>571</v>
      </c>
      <c r="G26" s="409" t="s">
        <v>571</v>
      </c>
      <c r="H26" s="409" t="s">
        <v>571</v>
      </c>
      <c r="I26" s="410" t="s">
        <v>571</v>
      </c>
      <c r="J26" s="411" t="s">
        <v>0</v>
      </c>
    </row>
    <row r="27" spans="1:10" ht="14.4" customHeight="1" x14ac:dyDescent="0.3">
      <c r="A27" s="407" t="s">
        <v>580</v>
      </c>
      <c r="B27" s="408" t="s">
        <v>593</v>
      </c>
      <c r="C27" s="409">
        <v>0</v>
      </c>
      <c r="D27" s="409">
        <v>0</v>
      </c>
      <c r="E27" s="409"/>
      <c r="F27" s="409">
        <v>0</v>
      </c>
      <c r="G27" s="409">
        <v>0</v>
      </c>
      <c r="H27" s="409">
        <v>0</v>
      </c>
      <c r="I27" s="410" t="s">
        <v>571</v>
      </c>
      <c r="J27" s="411" t="s">
        <v>1</v>
      </c>
    </row>
    <row r="28" spans="1:10" ht="14.4" customHeight="1" x14ac:dyDescent="0.3">
      <c r="A28" s="407" t="s">
        <v>580</v>
      </c>
      <c r="B28" s="408" t="s">
        <v>594</v>
      </c>
      <c r="C28" s="409">
        <v>5.2080000000000001E-2</v>
      </c>
      <c r="D28" s="409">
        <v>0.25918999999999998</v>
      </c>
      <c r="E28" s="409"/>
      <c r="F28" s="409">
        <v>0</v>
      </c>
      <c r="G28" s="409">
        <v>0</v>
      </c>
      <c r="H28" s="409">
        <v>0</v>
      </c>
      <c r="I28" s="410" t="s">
        <v>571</v>
      </c>
      <c r="J28" s="411" t="s">
        <v>1</v>
      </c>
    </row>
    <row r="29" spans="1:10" ht="14.4" customHeight="1" x14ac:dyDescent="0.3">
      <c r="A29" s="407" t="s">
        <v>580</v>
      </c>
      <c r="B29" s="408" t="s">
        <v>595</v>
      </c>
      <c r="C29" s="409">
        <v>0</v>
      </c>
      <c r="D29" s="409">
        <v>0.39688000000000001</v>
      </c>
      <c r="E29" s="409"/>
      <c r="F29" s="409">
        <v>0</v>
      </c>
      <c r="G29" s="409">
        <v>0</v>
      </c>
      <c r="H29" s="409">
        <v>0</v>
      </c>
      <c r="I29" s="410" t="s">
        <v>571</v>
      </c>
      <c r="J29" s="411" t="s">
        <v>1</v>
      </c>
    </row>
    <row r="30" spans="1:10" ht="14.4" customHeight="1" x14ac:dyDescent="0.3">
      <c r="A30" s="407" t="s">
        <v>580</v>
      </c>
      <c r="B30" s="408" t="s">
        <v>598</v>
      </c>
      <c r="C30" s="409">
        <v>0.85199999999999998</v>
      </c>
      <c r="D30" s="409">
        <v>0.55200000000000005</v>
      </c>
      <c r="E30" s="409"/>
      <c r="F30" s="409">
        <v>0</v>
      </c>
      <c r="G30" s="409">
        <v>0</v>
      </c>
      <c r="H30" s="409">
        <v>0</v>
      </c>
      <c r="I30" s="410" t="s">
        <v>571</v>
      </c>
      <c r="J30" s="411" t="s">
        <v>1</v>
      </c>
    </row>
    <row r="31" spans="1:10" ht="14.4" customHeight="1" x14ac:dyDescent="0.3">
      <c r="A31" s="407" t="s">
        <v>580</v>
      </c>
      <c r="B31" s="408" t="s">
        <v>582</v>
      </c>
      <c r="C31" s="409">
        <v>0.90407999999999999</v>
      </c>
      <c r="D31" s="409">
        <v>1.20807</v>
      </c>
      <c r="E31" s="409"/>
      <c r="F31" s="409">
        <v>0</v>
      </c>
      <c r="G31" s="409">
        <v>1</v>
      </c>
      <c r="H31" s="409">
        <v>-1</v>
      </c>
      <c r="I31" s="410">
        <v>0</v>
      </c>
      <c r="J31" s="411" t="s">
        <v>578</v>
      </c>
    </row>
    <row r="32" spans="1:10" ht="14.4" customHeight="1" x14ac:dyDescent="0.3">
      <c r="A32" s="407" t="s">
        <v>571</v>
      </c>
      <c r="B32" s="408" t="s">
        <v>571</v>
      </c>
      <c r="C32" s="409" t="s">
        <v>571</v>
      </c>
      <c r="D32" s="409" t="s">
        <v>571</v>
      </c>
      <c r="E32" s="409"/>
      <c r="F32" s="409" t="s">
        <v>571</v>
      </c>
      <c r="G32" s="409" t="s">
        <v>571</v>
      </c>
      <c r="H32" s="409" t="s">
        <v>571</v>
      </c>
      <c r="I32" s="410" t="s">
        <v>571</v>
      </c>
      <c r="J32" s="411" t="s">
        <v>579</v>
      </c>
    </row>
    <row r="33" spans="1:10" ht="14.4" customHeight="1" x14ac:dyDescent="0.3">
      <c r="A33" s="407" t="s">
        <v>583</v>
      </c>
      <c r="B33" s="408" t="s">
        <v>584</v>
      </c>
      <c r="C33" s="409" t="s">
        <v>571</v>
      </c>
      <c r="D33" s="409" t="s">
        <v>571</v>
      </c>
      <c r="E33" s="409"/>
      <c r="F33" s="409" t="s">
        <v>571</v>
      </c>
      <c r="G33" s="409" t="s">
        <v>571</v>
      </c>
      <c r="H33" s="409" t="s">
        <v>571</v>
      </c>
      <c r="I33" s="410" t="s">
        <v>571</v>
      </c>
      <c r="J33" s="411" t="s">
        <v>0</v>
      </c>
    </row>
    <row r="34" spans="1:10" ht="14.4" customHeight="1" x14ac:dyDescent="0.3">
      <c r="A34" s="407" t="s">
        <v>583</v>
      </c>
      <c r="B34" s="408" t="s">
        <v>592</v>
      </c>
      <c r="C34" s="409">
        <v>0</v>
      </c>
      <c r="D34" s="409">
        <v>2.7453300000000005</v>
      </c>
      <c r="E34" s="409"/>
      <c r="F34" s="409">
        <v>0</v>
      </c>
      <c r="G34" s="409">
        <v>2</v>
      </c>
      <c r="H34" s="409">
        <v>-2</v>
      </c>
      <c r="I34" s="410">
        <v>0</v>
      </c>
      <c r="J34" s="411" t="s">
        <v>1</v>
      </c>
    </row>
    <row r="35" spans="1:10" ht="14.4" customHeight="1" x14ac:dyDescent="0.3">
      <c r="A35" s="407" t="s">
        <v>583</v>
      </c>
      <c r="B35" s="408" t="s">
        <v>594</v>
      </c>
      <c r="C35" s="409">
        <v>10.693910000000001</v>
      </c>
      <c r="D35" s="409">
        <v>17.353580000000001</v>
      </c>
      <c r="E35" s="409"/>
      <c r="F35" s="409">
        <v>19.601279999999999</v>
      </c>
      <c r="G35" s="409">
        <v>17</v>
      </c>
      <c r="H35" s="409">
        <v>2.6012799999999991</v>
      </c>
      <c r="I35" s="410">
        <v>1.1530164705882353</v>
      </c>
      <c r="J35" s="411" t="s">
        <v>1</v>
      </c>
    </row>
    <row r="36" spans="1:10" ht="14.4" customHeight="1" x14ac:dyDescent="0.3">
      <c r="A36" s="407" t="s">
        <v>583</v>
      </c>
      <c r="B36" s="408" t="s">
        <v>595</v>
      </c>
      <c r="C36" s="409">
        <v>993.6002900000002</v>
      </c>
      <c r="D36" s="409">
        <v>652.51990999999987</v>
      </c>
      <c r="E36" s="409"/>
      <c r="F36" s="409">
        <v>711.29520000000059</v>
      </c>
      <c r="G36" s="409">
        <v>863</v>
      </c>
      <c r="H36" s="409">
        <v>-151.70479999999941</v>
      </c>
      <c r="I36" s="410">
        <v>0.82421228273464731</v>
      </c>
      <c r="J36" s="411" t="s">
        <v>1</v>
      </c>
    </row>
    <row r="37" spans="1:10" ht="14.4" customHeight="1" x14ac:dyDescent="0.3">
      <c r="A37" s="407" t="s">
        <v>583</v>
      </c>
      <c r="B37" s="408" t="s">
        <v>596</v>
      </c>
      <c r="C37" s="409">
        <v>1100.9491</v>
      </c>
      <c r="D37" s="409">
        <v>721.39857999999981</v>
      </c>
      <c r="E37" s="409"/>
      <c r="F37" s="409">
        <v>566.05636999999967</v>
      </c>
      <c r="G37" s="409">
        <v>723</v>
      </c>
      <c r="H37" s="409">
        <v>-156.94363000000033</v>
      </c>
      <c r="I37" s="410">
        <v>0.78292720608575339</v>
      </c>
      <c r="J37" s="411" t="s">
        <v>1</v>
      </c>
    </row>
    <row r="38" spans="1:10" ht="14.4" customHeight="1" x14ac:dyDescent="0.3">
      <c r="A38" s="407" t="s">
        <v>583</v>
      </c>
      <c r="B38" s="408" t="s">
        <v>597</v>
      </c>
      <c r="C38" s="409">
        <v>40.607500000000002</v>
      </c>
      <c r="D38" s="409">
        <v>58.336750000000002</v>
      </c>
      <c r="E38" s="409"/>
      <c r="F38" s="409">
        <v>55.961899999999993</v>
      </c>
      <c r="G38" s="409">
        <v>60</v>
      </c>
      <c r="H38" s="409">
        <v>-4.0381000000000071</v>
      </c>
      <c r="I38" s="410">
        <v>0.93269833333333318</v>
      </c>
      <c r="J38" s="411" t="s">
        <v>1</v>
      </c>
    </row>
    <row r="39" spans="1:10" ht="14.4" customHeight="1" x14ac:dyDescent="0.3">
      <c r="A39" s="407" t="s">
        <v>583</v>
      </c>
      <c r="B39" s="408" t="s">
        <v>598</v>
      </c>
      <c r="C39" s="409">
        <v>181.03187000000003</v>
      </c>
      <c r="D39" s="409">
        <v>191.03869</v>
      </c>
      <c r="E39" s="409"/>
      <c r="F39" s="409">
        <v>201.68836000000002</v>
      </c>
      <c r="G39" s="409">
        <v>193</v>
      </c>
      <c r="H39" s="409">
        <v>8.6883600000000172</v>
      </c>
      <c r="I39" s="410">
        <v>1.0450174093264251</v>
      </c>
      <c r="J39" s="411" t="s">
        <v>1</v>
      </c>
    </row>
    <row r="40" spans="1:10" ht="14.4" customHeight="1" x14ac:dyDescent="0.3">
      <c r="A40" s="407" t="s">
        <v>583</v>
      </c>
      <c r="B40" s="408" t="s">
        <v>585</v>
      </c>
      <c r="C40" s="409">
        <v>2326.88267</v>
      </c>
      <c r="D40" s="409">
        <v>1643.3928399999998</v>
      </c>
      <c r="E40" s="409"/>
      <c r="F40" s="409">
        <v>1554.6031100000002</v>
      </c>
      <c r="G40" s="409">
        <v>1859</v>
      </c>
      <c r="H40" s="409">
        <v>-304.39688999999976</v>
      </c>
      <c r="I40" s="410">
        <v>0.83625772458310932</v>
      </c>
      <c r="J40" s="411" t="s">
        <v>578</v>
      </c>
    </row>
    <row r="41" spans="1:10" ht="14.4" customHeight="1" x14ac:dyDescent="0.3">
      <c r="A41" s="407" t="s">
        <v>571</v>
      </c>
      <c r="B41" s="408" t="s">
        <v>571</v>
      </c>
      <c r="C41" s="409" t="s">
        <v>571</v>
      </c>
      <c r="D41" s="409" t="s">
        <v>571</v>
      </c>
      <c r="E41" s="409"/>
      <c r="F41" s="409" t="s">
        <v>571</v>
      </c>
      <c r="G41" s="409" t="s">
        <v>571</v>
      </c>
      <c r="H41" s="409" t="s">
        <v>571</v>
      </c>
      <c r="I41" s="410" t="s">
        <v>571</v>
      </c>
      <c r="J41" s="411" t="s">
        <v>579</v>
      </c>
    </row>
    <row r="42" spans="1:10" ht="14.4" customHeight="1" x14ac:dyDescent="0.3">
      <c r="A42" s="407" t="s">
        <v>586</v>
      </c>
      <c r="B42" s="408" t="s">
        <v>587</v>
      </c>
      <c r="C42" s="409" t="s">
        <v>571</v>
      </c>
      <c r="D42" s="409" t="s">
        <v>571</v>
      </c>
      <c r="E42" s="409"/>
      <c r="F42" s="409" t="s">
        <v>571</v>
      </c>
      <c r="G42" s="409" t="s">
        <v>571</v>
      </c>
      <c r="H42" s="409" t="s">
        <v>571</v>
      </c>
      <c r="I42" s="410" t="s">
        <v>571</v>
      </c>
      <c r="J42" s="411" t="s">
        <v>0</v>
      </c>
    </row>
    <row r="43" spans="1:10" ht="14.4" customHeight="1" x14ac:dyDescent="0.3">
      <c r="A43" s="407" t="s">
        <v>586</v>
      </c>
      <c r="B43" s="408" t="s">
        <v>592</v>
      </c>
      <c r="C43" s="409">
        <v>0</v>
      </c>
      <c r="D43" s="409">
        <v>7.3569999999999997E-2</v>
      </c>
      <c r="E43" s="409"/>
      <c r="F43" s="409">
        <v>0</v>
      </c>
      <c r="G43" s="409">
        <v>0</v>
      </c>
      <c r="H43" s="409">
        <v>0</v>
      </c>
      <c r="I43" s="410" t="s">
        <v>571</v>
      </c>
      <c r="J43" s="411" t="s">
        <v>1</v>
      </c>
    </row>
    <row r="44" spans="1:10" ht="14.4" customHeight="1" x14ac:dyDescent="0.3">
      <c r="A44" s="407" t="s">
        <v>586</v>
      </c>
      <c r="B44" s="408" t="s">
        <v>593</v>
      </c>
      <c r="C44" s="409">
        <v>3.2089799999999995</v>
      </c>
      <c r="D44" s="409">
        <v>2.3652000000000002</v>
      </c>
      <c r="E44" s="409"/>
      <c r="F44" s="409">
        <v>5.0265300000000002</v>
      </c>
      <c r="G44" s="409">
        <v>2</v>
      </c>
      <c r="H44" s="409">
        <v>3.0265300000000002</v>
      </c>
      <c r="I44" s="410">
        <v>2.5132650000000001</v>
      </c>
      <c r="J44" s="411" t="s">
        <v>1</v>
      </c>
    </row>
    <row r="45" spans="1:10" ht="14.4" customHeight="1" x14ac:dyDescent="0.3">
      <c r="A45" s="407" t="s">
        <v>586</v>
      </c>
      <c r="B45" s="408" t="s">
        <v>594</v>
      </c>
      <c r="C45" s="409">
        <v>2.0596399999999999</v>
      </c>
      <c r="D45" s="409">
        <v>4.3259999999999996</v>
      </c>
      <c r="E45" s="409"/>
      <c r="F45" s="409">
        <v>0.98</v>
      </c>
      <c r="G45" s="409">
        <v>5</v>
      </c>
      <c r="H45" s="409">
        <v>-4.0199999999999996</v>
      </c>
      <c r="I45" s="410">
        <v>0.19600000000000001</v>
      </c>
      <c r="J45" s="411" t="s">
        <v>1</v>
      </c>
    </row>
    <row r="46" spans="1:10" ht="14.4" customHeight="1" x14ac:dyDescent="0.3">
      <c r="A46" s="407" t="s">
        <v>586</v>
      </c>
      <c r="B46" s="408" t="s">
        <v>595</v>
      </c>
      <c r="C46" s="409">
        <v>315.29653999999999</v>
      </c>
      <c r="D46" s="409">
        <v>192.58325999999997</v>
      </c>
      <c r="E46" s="409"/>
      <c r="F46" s="409">
        <v>359.11739999999998</v>
      </c>
      <c r="G46" s="409">
        <v>305</v>
      </c>
      <c r="H46" s="409">
        <v>54.117399999999975</v>
      </c>
      <c r="I46" s="410">
        <v>1.1774340983606557</v>
      </c>
      <c r="J46" s="411" t="s">
        <v>1</v>
      </c>
    </row>
    <row r="47" spans="1:10" ht="14.4" customHeight="1" x14ac:dyDescent="0.3">
      <c r="A47" s="407" t="s">
        <v>586</v>
      </c>
      <c r="B47" s="408" t="s">
        <v>596</v>
      </c>
      <c r="C47" s="409">
        <v>0</v>
      </c>
      <c r="D47" s="409">
        <v>6.9299099999999996</v>
      </c>
      <c r="E47" s="409"/>
      <c r="F47" s="409">
        <v>6.9299099999999996</v>
      </c>
      <c r="G47" s="409">
        <v>6</v>
      </c>
      <c r="H47" s="409">
        <v>0.92990999999999957</v>
      </c>
      <c r="I47" s="410">
        <v>1.1549849999999999</v>
      </c>
      <c r="J47" s="411" t="s">
        <v>1</v>
      </c>
    </row>
    <row r="48" spans="1:10" ht="14.4" customHeight="1" x14ac:dyDescent="0.3">
      <c r="A48" s="407" t="s">
        <v>586</v>
      </c>
      <c r="B48" s="408" t="s">
        <v>597</v>
      </c>
      <c r="C48" s="409">
        <v>0.48</v>
      </c>
      <c r="D48" s="409">
        <v>2.1890000000000001</v>
      </c>
      <c r="E48" s="409"/>
      <c r="F48" s="409">
        <v>1.1000000000000001</v>
      </c>
      <c r="G48" s="409">
        <v>2</v>
      </c>
      <c r="H48" s="409">
        <v>-0.89999999999999991</v>
      </c>
      <c r="I48" s="410">
        <v>0.55000000000000004</v>
      </c>
      <c r="J48" s="411" t="s">
        <v>1</v>
      </c>
    </row>
    <row r="49" spans="1:10" ht="14.4" customHeight="1" x14ac:dyDescent="0.3">
      <c r="A49" s="407" t="s">
        <v>586</v>
      </c>
      <c r="B49" s="408" t="s">
        <v>598</v>
      </c>
      <c r="C49" s="409">
        <v>44.233899999999998</v>
      </c>
      <c r="D49" s="409">
        <v>39.901499999999999</v>
      </c>
      <c r="E49" s="409"/>
      <c r="F49" s="409">
        <v>58.470300000000002</v>
      </c>
      <c r="G49" s="409">
        <v>49</v>
      </c>
      <c r="H49" s="409">
        <v>9.4703000000000017</v>
      </c>
      <c r="I49" s="410">
        <v>1.1932714285714285</v>
      </c>
      <c r="J49" s="411" t="s">
        <v>1</v>
      </c>
    </row>
    <row r="50" spans="1:10" ht="14.4" customHeight="1" x14ac:dyDescent="0.3">
      <c r="A50" s="407" t="s">
        <v>586</v>
      </c>
      <c r="B50" s="408" t="s">
        <v>588</v>
      </c>
      <c r="C50" s="409">
        <v>365.27906000000002</v>
      </c>
      <c r="D50" s="409">
        <v>248.36843999999996</v>
      </c>
      <c r="E50" s="409"/>
      <c r="F50" s="409">
        <v>431.62414000000001</v>
      </c>
      <c r="G50" s="409">
        <v>369</v>
      </c>
      <c r="H50" s="409">
        <v>62.624140000000011</v>
      </c>
      <c r="I50" s="410">
        <v>1.1697131165311654</v>
      </c>
      <c r="J50" s="411" t="s">
        <v>578</v>
      </c>
    </row>
    <row r="51" spans="1:10" ht="14.4" customHeight="1" x14ac:dyDescent="0.3">
      <c r="A51" s="407" t="s">
        <v>571</v>
      </c>
      <c r="B51" s="408" t="s">
        <v>571</v>
      </c>
      <c r="C51" s="409" t="s">
        <v>571</v>
      </c>
      <c r="D51" s="409" t="s">
        <v>571</v>
      </c>
      <c r="E51" s="409"/>
      <c r="F51" s="409" t="s">
        <v>571</v>
      </c>
      <c r="G51" s="409" t="s">
        <v>571</v>
      </c>
      <c r="H51" s="409" t="s">
        <v>571</v>
      </c>
      <c r="I51" s="410" t="s">
        <v>571</v>
      </c>
      <c r="J51" s="411" t="s">
        <v>579</v>
      </c>
    </row>
    <row r="52" spans="1:10" ht="14.4" customHeight="1" x14ac:dyDescent="0.3">
      <c r="A52" s="407" t="s">
        <v>589</v>
      </c>
      <c r="B52" s="408" t="s">
        <v>590</v>
      </c>
      <c r="C52" s="409" t="s">
        <v>571</v>
      </c>
      <c r="D52" s="409" t="s">
        <v>571</v>
      </c>
      <c r="E52" s="409"/>
      <c r="F52" s="409" t="s">
        <v>571</v>
      </c>
      <c r="G52" s="409" t="s">
        <v>571</v>
      </c>
      <c r="H52" s="409" t="s">
        <v>571</v>
      </c>
      <c r="I52" s="410" t="s">
        <v>571</v>
      </c>
      <c r="J52" s="411" t="s">
        <v>0</v>
      </c>
    </row>
    <row r="53" spans="1:10" ht="14.4" customHeight="1" x14ac:dyDescent="0.3">
      <c r="A53" s="407" t="s">
        <v>589</v>
      </c>
      <c r="B53" s="408" t="s">
        <v>592</v>
      </c>
      <c r="C53" s="409">
        <v>13.550940000000002</v>
      </c>
      <c r="D53" s="409">
        <v>26.045210000000001</v>
      </c>
      <c r="E53" s="409"/>
      <c r="F53" s="409">
        <v>19.015300000000003</v>
      </c>
      <c r="G53" s="409">
        <v>30</v>
      </c>
      <c r="H53" s="409">
        <v>-10.984699999999997</v>
      </c>
      <c r="I53" s="410">
        <v>0.63384333333333343</v>
      </c>
      <c r="J53" s="411" t="s">
        <v>1</v>
      </c>
    </row>
    <row r="54" spans="1:10" ht="14.4" customHeight="1" x14ac:dyDescent="0.3">
      <c r="A54" s="407" t="s">
        <v>589</v>
      </c>
      <c r="B54" s="408" t="s">
        <v>593</v>
      </c>
      <c r="C54" s="409">
        <v>6.46068</v>
      </c>
      <c r="D54" s="409">
        <v>5.6777399999999991</v>
      </c>
      <c r="E54" s="409"/>
      <c r="F54" s="409">
        <v>4.4355099999999998</v>
      </c>
      <c r="G54" s="409">
        <v>6</v>
      </c>
      <c r="H54" s="409">
        <v>-1.5644900000000002</v>
      </c>
      <c r="I54" s="410">
        <v>0.73925166666666664</v>
      </c>
      <c r="J54" s="411" t="s">
        <v>1</v>
      </c>
    </row>
    <row r="55" spans="1:10" ht="14.4" customHeight="1" x14ac:dyDescent="0.3">
      <c r="A55" s="407" t="s">
        <v>589</v>
      </c>
      <c r="B55" s="408" t="s">
        <v>594</v>
      </c>
      <c r="C55" s="409">
        <v>2.42414</v>
      </c>
      <c r="D55" s="409">
        <v>0</v>
      </c>
      <c r="E55" s="409"/>
      <c r="F55" s="409">
        <v>0.27412000000000003</v>
      </c>
      <c r="G55" s="409">
        <v>0</v>
      </c>
      <c r="H55" s="409">
        <v>0.27412000000000003</v>
      </c>
      <c r="I55" s="410" t="s">
        <v>571</v>
      </c>
      <c r="J55" s="411" t="s">
        <v>1</v>
      </c>
    </row>
    <row r="56" spans="1:10" ht="14.4" customHeight="1" x14ac:dyDescent="0.3">
      <c r="A56" s="407" t="s">
        <v>589</v>
      </c>
      <c r="B56" s="408" t="s">
        <v>595</v>
      </c>
      <c r="C56" s="409">
        <v>1.81854</v>
      </c>
      <c r="D56" s="409">
        <v>1.65402</v>
      </c>
      <c r="E56" s="409"/>
      <c r="F56" s="409">
        <v>1.67537</v>
      </c>
      <c r="G56" s="409">
        <v>1</v>
      </c>
      <c r="H56" s="409">
        <v>0.67537000000000003</v>
      </c>
      <c r="I56" s="410">
        <v>1.67537</v>
      </c>
      <c r="J56" s="411" t="s">
        <v>1</v>
      </c>
    </row>
    <row r="57" spans="1:10" ht="14.4" customHeight="1" x14ac:dyDescent="0.3">
      <c r="A57" s="407" t="s">
        <v>589</v>
      </c>
      <c r="B57" s="408" t="s">
        <v>598</v>
      </c>
      <c r="C57" s="409">
        <v>0.56799999999999995</v>
      </c>
      <c r="D57" s="409">
        <v>0.41399999999999998</v>
      </c>
      <c r="E57" s="409"/>
      <c r="F57" s="409">
        <v>0</v>
      </c>
      <c r="G57" s="409">
        <v>0</v>
      </c>
      <c r="H57" s="409">
        <v>0</v>
      </c>
      <c r="I57" s="410" t="s">
        <v>571</v>
      </c>
      <c r="J57" s="411" t="s">
        <v>1</v>
      </c>
    </row>
    <row r="58" spans="1:10" ht="14.4" customHeight="1" x14ac:dyDescent="0.3">
      <c r="A58" s="407" t="s">
        <v>589</v>
      </c>
      <c r="B58" s="408" t="s">
        <v>591</v>
      </c>
      <c r="C58" s="409">
        <v>24.822300000000002</v>
      </c>
      <c r="D58" s="409">
        <v>33.790970000000002</v>
      </c>
      <c r="E58" s="409"/>
      <c r="F58" s="409">
        <v>25.400300000000005</v>
      </c>
      <c r="G58" s="409">
        <v>38</v>
      </c>
      <c r="H58" s="409">
        <v>-12.599699999999995</v>
      </c>
      <c r="I58" s="410">
        <v>0.66842894736842118</v>
      </c>
      <c r="J58" s="411" t="s">
        <v>578</v>
      </c>
    </row>
    <row r="59" spans="1:10" ht="14.4" customHeight="1" x14ac:dyDescent="0.3">
      <c r="A59" s="407" t="s">
        <v>571</v>
      </c>
      <c r="B59" s="408" t="s">
        <v>571</v>
      </c>
      <c r="C59" s="409" t="s">
        <v>571</v>
      </c>
      <c r="D59" s="409" t="s">
        <v>571</v>
      </c>
      <c r="E59" s="409"/>
      <c r="F59" s="409" t="s">
        <v>571</v>
      </c>
      <c r="G59" s="409" t="s">
        <v>571</v>
      </c>
      <c r="H59" s="409" t="s">
        <v>571</v>
      </c>
      <c r="I59" s="410" t="s">
        <v>571</v>
      </c>
      <c r="J59" s="411" t="s">
        <v>579</v>
      </c>
    </row>
    <row r="60" spans="1:10" ht="14.4" customHeight="1" x14ac:dyDescent="0.3">
      <c r="A60" s="407" t="s">
        <v>602</v>
      </c>
      <c r="B60" s="408" t="s">
        <v>603</v>
      </c>
      <c r="C60" s="409" t="s">
        <v>571</v>
      </c>
      <c r="D60" s="409" t="s">
        <v>571</v>
      </c>
      <c r="E60" s="409"/>
      <c r="F60" s="409" t="s">
        <v>571</v>
      </c>
      <c r="G60" s="409" t="s">
        <v>571</v>
      </c>
      <c r="H60" s="409" t="s">
        <v>571</v>
      </c>
      <c r="I60" s="410" t="s">
        <v>571</v>
      </c>
      <c r="J60" s="411" t="s">
        <v>0</v>
      </c>
    </row>
    <row r="61" spans="1:10" ht="14.4" customHeight="1" x14ac:dyDescent="0.3">
      <c r="A61" s="407" t="s">
        <v>602</v>
      </c>
      <c r="B61" s="408" t="s">
        <v>592</v>
      </c>
      <c r="C61" s="409">
        <v>0</v>
      </c>
      <c r="D61" s="409">
        <v>0.18149999999999999</v>
      </c>
      <c r="E61" s="409"/>
      <c r="F61" s="409">
        <v>13.588230000000001</v>
      </c>
      <c r="G61" s="409">
        <v>0</v>
      </c>
      <c r="H61" s="409">
        <v>13.588230000000001</v>
      </c>
      <c r="I61" s="410" t="s">
        <v>571</v>
      </c>
      <c r="J61" s="411" t="s">
        <v>1</v>
      </c>
    </row>
    <row r="62" spans="1:10" ht="14.4" customHeight="1" x14ac:dyDescent="0.3">
      <c r="A62" s="407" t="s">
        <v>602</v>
      </c>
      <c r="B62" s="408" t="s">
        <v>593</v>
      </c>
      <c r="C62" s="409">
        <v>0.97647000000000006</v>
      </c>
      <c r="D62" s="409">
        <v>0.96339999999999992</v>
      </c>
      <c r="E62" s="409"/>
      <c r="F62" s="409">
        <v>1.0159199999999999</v>
      </c>
      <c r="G62" s="409">
        <v>1</v>
      </c>
      <c r="H62" s="409">
        <v>1.5919999999999934E-2</v>
      </c>
      <c r="I62" s="410">
        <v>1.0159199999999999</v>
      </c>
      <c r="J62" s="411" t="s">
        <v>1</v>
      </c>
    </row>
    <row r="63" spans="1:10" ht="14.4" customHeight="1" x14ac:dyDescent="0.3">
      <c r="A63" s="407" t="s">
        <v>602</v>
      </c>
      <c r="B63" s="408" t="s">
        <v>595</v>
      </c>
      <c r="C63" s="409">
        <v>1.58026</v>
      </c>
      <c r="D63" s="409">
        <v>1.64439</v>
      </c>
      <c r="E63" s="409"/>
      <c r="F63" s="409">
        <v>1.9251099999999999</v>
      </c>
      <c r="G63" s="409">
        <v>1</v>
      </c>
      <c r="H63" s="409">
        <v>0.92510999999999988</v>
      </c>
      <c r="I63" s="410">
        <v>1.9251099999999999</v>
      </c>
      <c r="J63" s="411" t="s">
        <v>1</v>
      </c>
    </row>
    <row r="64" spans="1:10" ht="14.4" customHeight="1" x14ac:dyDescent="0.3">
      <c r="A64" s="407" t="s">
        <v>602</v>
      </c>
      <c r="B64" s="408" t="s">
        <v>604</v>
      </c>
      <c r="C64" s="409">
        <v>2.5567299999999999</v>
      </c>
      <c r="D64" s="409">
        <v>2.7892899999999998</v>
      </c>
      <c r="E64" s="409"/>
      <c r="F64" s="409">
        <v>16.529260000000001</v>
      </c>
      <c r="G64" s="409">
        <v>2</v>
      </c>
      <c r="H64" s="409">
        <v>14.529260000000001</v>
      </c>
      <c r="I64" s="410">
        <v>8.2646300000000004</v>
      </c>
      <c r="J64" s="411" t="s">
        <v>578</v>
      </c>
    </row>
    <row r="65" spans="1:10" ht="14.4" customHeight="1" x14ac:dyDescent="0.3">
      <c r="A65" s="407" t="s">
        <v>571</v>
      </c>
      <c r="B65" s="408" t="s">
        <v>571</v>
      </c>
      <c r="C65" s="409" t="s">
        <v>571</v>
      </c>
      <c r="D65" s="409" t="s">
        <v>571</v>
      </c>
      <c r="E65" s="409"/>
      <c r="F65" s="409" t="s">
        <v>571</v>
      </c>
      <c r="G65" s="409" t="s">
        <v>571</v>
      </c>
      <c r="H65" s="409" t="s">
        <v>571</v>
      </c>
      <c r="I65" s="410" t="s">
        <v>571</v>
      </c>
      <c r="J65" s="411" t="s">
        <v>579</v>
      </c>
    </row>
    <row r="66" spans="1:10" ht="14.4" customHeight="1" x14ac:dyDescent="0.3">
      <c r="A66" s="407" t="s">
        <v>569</v>
      </c>
      <c r="B66" s="408" t="s">
        <v>573</v>
      </c>
      <c r="C66" s="409">
        <v>2720.4839000000011</v>
      </c>
      <c r="D66" s="409">
        <v>1936.6307099999997</v>
      </c>
      <c r="E66" s="409"/>
      <c r="F66" s="409">
        <v>2036.7551100000003</v>
      </c>
      <c r="G66" s="409">
        <v>2275</v>
      </c>
      <c r="H66" s="409">
        <v>-238.24488999999971</v>
      </c>
      <c r="I66" s="410">
        <v>0.89527697142857154</v>
      </c>
      <c r="J66" s="411" t="s">
        <v>574</v>
      </c>
    </row>
  </sheetData>
  <mergeCells count="3">
    <mergeCell ref="A1:I1"/>
    <mergeCell ref="F3:I3"/>
    <mergeCell ref="C4:D4"/>
  </mergeCells>
  <conditionalFormatting sqref="F14 F6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66">
    <cfRule type="expression" dxfId="11" priority="6">
      <formula>$H15&gt;0</formula>
    </cfRule>
  </conditionalFormatting>
  <conditionalFormatting sqref="A15:A66">
    <cfRule type="expression" dxfId="10" priority="5">
      <formula>AND($J15&lt;&gt;"mezeraKL",$J15&lt;&gt;"")</formula>
    </cfRule>
  </conditionalFormatting>
  <conditionalFormatting sqref="I15:I66">
    <cfRule type="expression" dxfId="9" priority="7">
      <formula>$I15&gt;1</formula>
    </cfRule>
  </conditionalFormatting>
  <conditionalFormatting sqref="B15:B66">
    <cfRule type="expression" dxfId="8" priority="4">
      <formula>OR($J15="NS",$J15="SumaNS",$J15="Účet")</formula>
    </cfRule>
  </conditionalFormatting>
  <conditionalFormatting sqref="A15:D66 F15:I66">
    <cfRule type="expression" dxfId="7" priority="8">
      <formula>AND($J15&lt;&gt;"",$J15&lt;&gt;"mezeraKL")</formula>
    </cfRule>
  </conditionalFormatting>
  <conditionalFormatting sqref="B15:D66 F15:I6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66 F15:I66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18" t="s">
        <v>858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4.4" customHeight="1" thickBot="1" x14ac:dyDescent="0.35">
      <c r="A2" s="199" t="s">
        <v>218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16"/>
      <c r="D3" s="317"/>
      <c r="E3" s="317"/>
      <c r="F3" s="317"/>
      <c r="G3" s="317"/>
      <c r="H3" s="116" t="s">
        <v>106</v>
      </c>
      <c r="I3" s="74">
        <f>IF(J3&lt;&gt;0,K3/J3,0)</f>
        <v>16.130815844514178</v>
      </c>
      <c r="J3" s="74">
        <f>SUBTOTAL(9,J5:J1048576)</f>
        <v>208788</v>
      </c>
      <c r="K3" s="75">
        <f>SUBTOTAL(9,K5:K1048576)</f>
        <v>3367920.778544426</v>
      </c>
    </row>
    <row r="4" spans="1:11" s="181" customFormat="1" ht="14.4" customHeight="1" thickBot="1" x14ac:dyDescent="0.35">
      <c r="A4" s="412" t="s">
        <v>4</v>
      </c>
      <c r="B4" s="413" t="s">
        <v>5</v>
      </c>
      <c r="C4" s="413" t="s">
        <v>0</v>
      </c>
      <c r="D4" s="413" t="s">
        <v>6</v>
      </c>
      <c r="E4" s="413" t="s">
        <v>7</v>
      </c>
      <c r="F4" s="413" t="s">
        <v>1</v>
      </c>
      <c r="G4" s="413" t="s">
        <v>52</v>
      </c>
      <c r="H4" s="414" t="s">
        <v>8</v>
      </c>
      <c r="I4" s="415" t="s">
        <v>113</v>
      </c>
      <c r="J4" s="415" t="s">
        <v>9</v>
      </c>
      <c r="K4" s="416" t="s">
        <v>121</v>
      </c>
    </row>
    <row r="5" spans="1:11" ht="14.4" customHeight="1" x14ac:dyDescent="0.3">
      <c r="A5" s="417" t="s">
        <v>569</v>
      </c>
      <c r="B5" s="418" t="s">
        <v>570</v>
      </c>
      <c r="C5" s="419" t="s">
        <v>575</v>
      </c>
      <c r="D5" s="420" t="s">
        <v>576</v>
      </c>
      <c r="E5" s="419" t="s">
        <v>605</v>
      </c>
      <c r="F5" s="420" t="s">
        <v>606</v>
      </c>
      <c r="G5" s="419" t="s">
        <v>607</v>
      </c>
      <c r="H5" s="419" t="s">
        <v>608</v>
      </c>
      <c r="I5" s="421">
        <v>252.88999938964844</v>
      </c>
      <c r="J5" s="421">
        <v>30</v>
      </c>
      <c r="K5" s="422">
        <v>7586.69970703125</v>
      </c>
    </row>
    <row r="6" spans="1:11" ht="14.4" customHeight="1" x14ac:dyDescent="0.3">
      <c r="A6" s="423" t="s">
        <v>569</v>
      </c>
      <c r="B6" s="424" t="s">
        <v>570</v>
      </c>
      <c r="C6" s="425" t="s">
        <v>599</v>
      </c>
      <c r="D6" s="426" t="s">
        <v>600</v>
      </c>
      <c r="E6" s="425" t="s">
        <v>605</v>
      </c>
      <c r="F6" s="426" t="s">
        <v>606</v>
      </c>
      <c r="G6" s="425" t="s">
        <v>607</v>
      </c>
      <c r="H6" s="425" t="s">
        <v>608</v>
      </c>
      <c r="I6" s="427">
        <v>252.89999389648437</v>
      </c>
      <c r="J6" s="427">
        <v>4</v>
      </c>
      <c r="K6" s="428">
        <v>1011.5999755859375</v>
      </c>
    </row>
    <row r="7" spans="1:11" ht="14.4" customHeight="1" x14ac:dyDescent="0.3">
      <c r="A7" s="423" t="s">
        <v>569</v>
      </c>
      <c r="B7" s="424" t="s">
        <v>570</v>
      </c>
      <c r="C7" s="425" t="s">
        <v>583</v>
      </c>
      <c r="D7" s="426" t="s">
        <v>584</v>
      </c>
      <c r="E7" s="425" t="s">
        <v>609</v>
      </c>
      <c r="F7" s="426" t="s">
        <v>610</v>
      </c>
      <c r="G7" s="425" t="s">
        <v>611</v>
      </c>
      <c r="H7" s="425" t="s">
        <v>612</v>
      </c>
      <c r="I7" s="427">
        <v>0.39199999570846555</v>
      </c>
      <c r="J7" s="427">
        <v>16000</v>
      </c>
      <c r="K7" s="428">
        <v>7894</v>
      </c>
    </row>
    <row r="8" spans="1:11" ht="14.4" customHeight="1" x14ac:dyDescent="0.3">
      <c r="A8" s="423" t="s">
        <v>569</v>
      </c>
      <c r="B8" s="424" t="s">
        <v>570</v>
      </c>
      <c r="C8" s="425" t="s">
        <v>583</v>
      </c>
      <c r="D8" s="426" t="s">
        <v>584</v>
      </c>
      <c r="E8" s="425" t="s">
        <v>609</v>
      </c>
      <c r="F8" s="426" t="s">
        <v>610</v>
      </c>
      <c r="G8" s="425" t="s">
        <v>613</v>
      </c>
      <c r="H8" s="425" t="s">
        <v>614</v>
      </c>
      <c r="I8" s="427">
        <v>0.49777777989705402</v>
      </c>
      <c r="J8" s="427">
        <v>21500</v>
      </c>
      <c r="K8" s="428">
        <v>10695</v>
      </c>
    </row>
    <row r="9" spans="1:11" ht="14.4" customHeight="1" x14ac:dyDescent="0.3">
      <c r="A9" s="423" t="s">
        <v>569</v>
      </c>
      <c r="B9" s="424" t="s">
        <v>570</v>
      </c>
      <c r="C9" s="425" t="s">
        <v>583</v>
      </c>
      <c r="D9" s="426" t="s">
        <v>584</v>
      </c>
      <c r="E9" s="425" t="s">
        <v>609</v>
      </c>
      <c r="F9" s="426" t="s">
        <v>610</v>
      </c>
      <c r="G9" s="425" t="s">
        <v>615</v>
      </c>
      <c r="H9" s="425" t="s">
        <v>616</v>
      </c>
      <c r="I9" s="427">
        <v>27.876666386922199</v>
      </c>
      <c r="J9" s="427">
        <v>30</v>
      </c>
      <c r="K9" s="428">
        <v>836.29998779296875</v>
      </c>
    </row>
    <row r="10" spans="1:11" ht="14.4" customHeight="1" x14ac:dyDescent="0.3">
      <c r="A10" s="423" t="s">
        <v>569</v>
      </c>
      <c r="B10" s="424" t="s">
        <v>570</v>
      </c>
      <c r="C10" s="425" t="s">
        <v>583</v>
      </c>
      <c r="D10" s="426" t="s">
        <v>584</v>
      </c>
      <c r="E10" s="425" t="s">
        <v>609</v>
      </c>
      <c r="F10" s="426" t="s">
        <v>610</v>
      </c>
      <c r="G10" s="425" t="s">
        <v>617</v>
      </c>
      <c r="H10" s="425" t="s">
        <v>618</v>
      </c>
      <c r="I10" s="427">
        <v>29.329999923706055</v>
      </c>
      <c r="J10" s="427">
        <v>6</v>
      </c>
      <c r="K10" s="428">
        <v>175.97999572753906</v>
      </c>
    </row>
    <row r="11" spans="1:11" ht="14.4" customHeight="1" x14ac:dyDescent="0.3">
      <c r="A11" s="423" t="s">
        <v>569</v>
      </c>
      <c r="B11" s="424" t="s">
        <v>570</v>
      </c>
      <c r="C11" s="425" t="s">
        <v>583</v>
      </c>
      <c r="D11" s="426" t="s">
        <v>584</v>
      </c>
      <c r="E11" s="425" t="s">
        <v>605</v>
      </c>
      <c r="F11" s="426" t="s">
        <v>606</v>
      </c>
      <c r="G11" s="425" t="s">
        <v>619</v>
      </c>
      <c r="H11" s="425" t="s">
        <v>620</v>
      </c>
      <c r="I11" s="427">
        <v>54.450000762939453</v>
      </c>
      <c r="J11" s="427">
        <v>1200</v>
      </c>
      <c r="K11" s="428">
        <v>65339.990234375</v>
      </c>
    </row>
    <row r="12" spans="1:11" ht="14.4" customHeight="1" x14ac:dyDescent="0.3">
      <c r="A12" s="423" t="s">
        <v>569</v>
      </c>
      <c r="B12" s="424" t="s">
        <v>570</v>
      </c>
      <c r="C12" s="425" t="s">
        <v>583</v>
      </c>
      <c r="D12" s="426" t="s">
        <v>584</v>
      </c>
      <c r="E12" s="425" t="s">
        <v>605</v>
      </c>
      <c r="F12" s="426" t="s">
        <v>606</v>
      </c>
      <c r="G12" s="425" t="s">
        <v>621</v>
      </c>
      <c r="H12" s="425" t="s">
        <v>622</v>
      </c>
      <c r="I12" s="427">
        <v>15.921111212836372</v>
      </c>
      <c r="J12" s="427">
        <v>1800</v>
      </c>
      <c r="K12" s="428">
        <v>28658</v>
      </c>
    </row>
    <row r="13" spans="1:11" ht="14.4" customHeight="1" x14ac:dyDescent="0.3">
      <c r="A13" s="423" t="s">
        <v>569</v>
      </c>
      <c r="B13" s="424" t="s">
        <v>570</v>
      </c>
      <c r="C13" s="425" t="s">
        <v>583</v>
      </c>
      <c r="D13" s="426" t="s">
        <v>584</v>
      </c>
      <c r="E13" s="425" t="s">
        <v>605</v>
      </c>
      <c r="F13" s="426" t="s">
        <v>606</v>
      </c>
      <c r="G13" s="425" t="s">
        <v>623</v>
      </c>
      <c r="H13" s="425" t="s">
        <v>624</v>
      </c>
      <c r="I13" s="427">
        <v>124.93000030517578</v>
      </c>
      <c r="J13" s="427">
        <v>2000</v>
      </c>
      <c r="K13" s="428">
        <v>249865</v>
      </c>
    </row>
    <row r="14" spans="1:11" ht="14.4" customHeight="1" x14ac:dyDescent="0.3">
      <c r="A14" s="423" t="s">
        <v>569</v>
      </c>
      <c r="B14" s="424" t="s">
        <v>570</v>
      </c>
      <c r="C14" s="425" t="s">
        <v>583</v>
      </c>
      <c r="D14" s="426" t="s">
        <v>584</v>
      </c>
      <c r="E14" s="425" t="s">
        <v>605</v>
      </c>
      <c r="F14" s="426" t="s">
        <v>606</v>
      </c>
      <c r="G14" s="425" t="s">
        <v>625</v>
      </c>
      <c r="H14" s="425" t="s">
        <v>626</v>
      </c>
      <c r="I14" s="427">
        <v>11.735999679565429</v>
      </c>
      <c r="J14" s="427">
        <v>500</v>
      </c>
      <c r="K14" s="428">
        <v>5868</v>
      </c>
    </row>
    <row r="15" spans="1:11" ht="14.4" customHeight="1" x14ac:dyDescent="0.3">
      <c r="A15" s="423" t="s">
        <v>569</v>
      </c>
      <c r="B15" s="424" t="s">
        <v>570</v>
      </c>
      <c r="C15" s="425" t="s">
        <v>583</v>
      </c>
      <c r="D15" s="426" t="s">
        <v>584</v>
      </c>
      <c r="E15" s="425" t="s">
        <v>605</v>
      </c>
      <c r="F15" s="426" t="s">
        <v>606</v>
      </c>
      <c r="G15" s="425" t="s">
        <v>627</v>
      </c>
      <c r="H15" s="425" t="s">
        <v>628</v>
      </c>
      <c r="I15" s="427">
        <v>25.530000686645508</v>
      </c>
      <c r="J15" s="427">
        <v>5</v>
      </c>
      <c r="K15" s="428">
        <v>127.65000343322754</v>
      </c>
    </row>
    <row r="16" spans="1:11" ht="14.4" customHeight="1" x14ac:dyDescent="0.3">
      <c r="A16" s="423" t="s">
        <v>569</v>
      </c>
      <c r="B16" s="424" t="s">
        <v>570</v>
      </c>
      <c r="C16" s="425" t="s">
        <v>583</v>
      </c>
      <c r="D16" s="426" t="s">
        <v>584</v>
      </c>
      <c r="E16" s="425" t="s">
        <v>605</v>
      </c>
      <c r="F16" s="426" t="s">
        <v>606</v>
      </c>
      <c r="G16" s="425" t="s">
        <v>629</v>
      </c>
      <c r="H16" s="425" t="s">
        <v>630</v>
      </c>
      <c r="I16" s="427">
        <v>562.6500244140625</v>
      </c>
      <c r="J16" s="427">
        <v>78</v>
      </c>
      <c r="K16" s="428">
        <v>43886.69873046875</v>
      </c>
    </row>
    <row r="17" spans="1:11" ht="14.4" customHeight="1" x14ac:dyDescent="0.3">
      <c r="A17" s="423" t="s">
        <v>569</v>
      </c>
      <c r="B17" s="424" t="s">
        <v>570</v>
      </c>
      <c r="C17" s="425" t="s">
        <v>583</v>
      </c>
      <c r="D17" s="426" t="s">
        <v>584</v>
      </c>
      <c r="E17" s="425" t="s">
        <v>605</v>
      </c>
      <c r="F17" s="426" t="s">
        <v>606</v>
      </c>
      <c r="G17" s="425" t="s">
        <v>631</v>
      </c>
      <c r="H17" s="425" t="s">
        <v>632</v>
      </c>
      <c r="I17" s="427">
        <v>562.6500244140625</v>
      </c>
      <c r="J17" s="427">
        <v>48</v>
      </c>
      <c r="K17" s="428">
        <v>27007.19921875</v>
      </c>
    </row>
    <row r="18" spans="1:11" ht="14.4" customHeight="1" x14ac:dyDescent="0.3">
      <c r="A18" s="423" t="s">
        <v>569</v>
      </c>
      <c r="B18" s="424" t="s">
        <v>570</v>
      </c>
      <c r="C18" s="425" t="s">
        <v>583</v>
      </c>
      <c r="D18" s="426" t="s">
        <v>584</v>
      </c>
      <c r="E18" s="425" t="s">
        <v>605</v>
      </c>
      <c r="F18" s="426" t="s">
        <v>606</v>
      </c>
      <c r="G18" s="425" t="s">
        <v>633</v>
      </c>
      <c r="H18" s="425" t="s">
        <v>634</v>
      </c>
      <c r="I18" s="427">
        <v>562.6500244140625</v>
      </c>
      <c r="J18" s="427">
        <v>864</v>
      </c>
      <c r="K18" s="428">
        <v>486129.6015625</v>
      </c>
    </row>
    <row r="19" spans="1:11" ht="14.4" customHeight="1" x14ac:dyDescent="0.3">
      <c r="A19" s="423" t="s">
        <v>569</v>
      </c>
      <c r="B19" s="424" t="s">
        <v>570</v>
      </c>
      <c r="C19" s="425" t="s">
        <v>583</v>
      </c>
      <c r="D19" s="426" t="s">
        <v>584</v>
      </c>
      <c r="E19" s="425" t="s">
        <v>605</v>
      </c>
      <c r="F19" s="426" t="s">
        <v>606</v>
      </c>
      <c r="G19" s="425" t="s">
        <v>629</v>
      </c>
      <c r="H19" s="425" t="s">
        <v>635</v>
      </c>
      <c r="I19" s="427">
        <v>562.6500244140625</v>
      </c>
      <c r="J19" s="427">
        <v>36</v>
      </c>
      <c r="K19" s="428">
        <v>20255.3994140625</v>
      </c>
    </row>
    <row r="20" spans="1:11" ht="14.4" customHeight="1" x14ac:dyDescent="0.3">
      <c r="A20" s="423" t="s">
        <v>569</v>
      </c>
      <c r="B20" s="424" t="s">
        <v>570</v>
      </c>
      <c r="C20" s="425" t="s">
        <v>583</v>
      </c>
      <c r="D20" s="426" t="s">
        <v>584</v>
      </c>
      <c r="E20" s="425" t="s">
        <v>605</v>
      </c>
      <c r="F20" s="426" t="s">
        <v>606</v>
      </c>
      <c r="G20" s="425" t="s">
        <v>629</v>
      </c>
      <c r="H20" s="425" t="s">
        <v>636</v>
      </c>
      <c r="I20" s="427">
        <v>562.6500244140625</v>
      </c>
      <c r="J20" s="427">
        <v>24</v>
      </c>
      <c r="K20" s="428">
        <v>13503.599609375</v>
      </c>
    </row>
    <row r="21" spans="1:11" ht="14.4" customHeight="1" x14ac:dyDescent="0.3">
      <c r="A21" s="423" t="s">
        <v>569</v>
      </c>
      <c r="B21" s="424" t="s">
        <v>570</v>
      </c>
      <c r="C21" s="425" t="s">
        <v>583</v>
      </c>
      <c r="D21" s="426" t="s">
        <v>584</v>
      </c>
      <c r="E21" s="425" t="s">
        <v>605</v>
      </c>
      <c r="F21" s="426" t="s">
        <v>606</v>
      </c>
      <c r="G21" s="425" t="s">
        <v>633</v>
      </c>
      <c r="H21" s="425" t="s">
        <v>637</v>
      </c>
      <c r="I21" s="427">
        <v>562.6500244140625</v>
      </c>
      <c r="J21" s="427">
        <v>240</v>
      </c>
      <c r="K21" s="428">
        <v>135036</v>
      </c>
    </row>
    <row r="22" spans="1:11" ht="14.4" customHeight="1" x14ac:dyDescent="0.3">
      <c r="A22" s="423" t="s">
        <v>569</v>
      </c>
      <c r="B22" s="424" t="s">
        <v>570</v>
      </c>
      <c r="C22" s="425" t="s">
        <v>583</v>
      </c>
      <c r="D22" s="426" t="s">
        <v>584</v>
      </c>
      <c r="E22" s="425" t="s">
        <v>605</v>
      </c>
      <c r="F22" s="426" t="s">
        <v>606</v>
      </c>
      <c r="G22" s="425" t="s">
        <v>638</v>
      </c>
      <c r="H22" s="425" t="s">
        <v>639</v>
      </c>
      <c r="I22" s="427">
        <v>0.47599999308586122</v>
      </c>
      <c r="J22" s="427">
        <v>1300</v>
      </c>
      <c r="K22" s="428">
        <v>620</v>
      </c>
    </row>
    <row r="23" spans="1:11" ht="14.4" customHeight="1" x14ac:dyDescent="0.3">
      <c r="A23" s="423" t="s">
        <v>569</v>
      </c>
      <c r="B23" s="424" t="s">
        <v>570</v>
      </c>
      <c r="C23" s="425" t="s">
        <v>583</v>
      </c>
      <c r="D23" s="426" t="s">
        <v>584</v>
      </c>
      <c r="E23" s="425" t="s">
        <v>605</v>
      </c>
      <c r="F23" s="426" t="s">
        <v>606</v>
      </c>
      <c r="G23" s="425" t="s">
        <v>640</v>
      </c>
      <c r="H23" s="425" t="s">
        <v>641</v>
      </c>
      <c r="I23" s="427">
        <v>6.309999942779541</v>
      </c>
      <c r="J23" s="427">
        <v>6100</v>
      </c>
      <c r="K23" s="428">
        <v>38499.129943847656</v>
      </c>
    </row>
    <row r="24" spans="1:11" ht="14.4" customHeight="1" x14ac:dyDescent="0.3">
      <c r="A24" s="423" t="s">
        <v>569</v>
      </c>
      <c r="B24" s="424" t="s">
        <v>570</v>
      </c>
      <c r="C24" s="425" t="s">
        <v>583</v>
      </c>
      <c r="D24" s="426" t="s">
        <v>584</v>
      </c>
      <c r="E24" s="425" t="s">
        <v>605</v>
      </c>
      <c r="F24" s="426" t="s">
        <v>606</v>
      </c>
      <c r="G24" s="425" t="s">
        <v>642</v>
      </c>
      <c r="H24" s="425" t="s">
        <v>643</v>
      </c>
      <c r="I24" s="427">
        <v>9.1499996185302734</v>
      </c>
      <c r="J24" s="427">
        <v>8000</v>
      </c>
      <c r="K24" s="428">
        <v>73183.260009765625</v>
      </c>
    </row>
    <row r="25" spans="1:11" ht="14.4" customHeight="1" x14ac:dyDescent="0.3">
      <c r="A25" s="423" t="s">
        <v>569</v>
      </c>
      <c r="B25" s="424" t="s">
        <v>570</v>
      </c>
      <c r="C25" s="425" t="s">
        <v>583</v>
      </c>
      <c r="D25" s="426" t="s">
        <v>584</v>
      </c>
      <c r="E25" s="425" t="s">
        <v>605</v>
      </c>
      <c r="F25" s="426" t="s">
        <v>606</v>
      </c>
      <c r="G25" s="425" t="s">
        <v>644</v>
      </c>
      <c r="H25" s="425" t="s">
        <v>645</v>
      </c>
      <c r="I25" s="427">
        <v>4.309999942779541</v>
      </c>
      <c r="J25" s="427">
        <v>3000</v>
      </c>
      <c r="K25" s="428">
        <v>12926.16015625</v>
      </c>
    </row>
    <row r="26" spans="1:11" ht="14.4" customHeight="1" x14ac:dyDescent="0.3">
      <c r="A26" s="423" t="s">
        <v>569</v>
      </c>
      <c r="B26" s="424" t="s">
        <v>570</v>
      </c>
      <c r="C26" s="425" t="s">
        <v>583</v>
      </c>
      <c r="D26" s="426" t="s">
        <v>584</v>
      </c>
      <c r="E26" s="425" t="s">
        <v>605</v>
      </c>
      <c r="F26" s="426" t="s">
        <v>606</v>
      </c>
      <c r="G26" s="425" t="s">
        <v>646</v>
      </c>
      <c r="H26" s="425" t="s">
        <v>647</v>
      </c>
      <c r="I26" s="427">
        <v>14.6507688669058</v>
      </c>
      <c r="J26" s="427">
        <v>5600</v>
      </c>
      <c r="K26" s="428">
        <v>82049.1708984375</v>
      </c>
    </row>
    <row r="27" spans="1:11" ht="14.4" customHeight="1" x14ac:dyDescent="0.3">
      <c r="A27" s="423" t="s">
        <v>569</v>
      </c>
      <c r="B27" s="424" t="s">
        <v>570</v>
      </c>
      <c r="C27" s="425" t="s">
        <v>583</v>
      </c>
      <c r="D27" s="426" t="s">
        <v>584</v>
      </c>
      <c r="E27" s="425" t="s">
        <v>605</v>
      </c>
      <c r="F27" s="426" t="s">
        <v>606</v>
      </c>
      <c r="G27" s="425" t="s">
        <v>648</v>
      </c>
      <c r="H27" s="425" t="s">
        <v>649</v>
      </c>
      <c r="I27" s="427">
        <v>5.4200000762939453</v>
      </c>
      <c r="J27" s="427">
        <v>5800</v>
      </c>
      <c r="K27" s="428">
        <v>31428.549560546875</v>
      </c>
    </row>
    <row r="28" spans="1:11" ht="14.4" customHeight="1" x14ac:dyDescent="0.3">
      <c r="A28" s="423" t="s">
        <v>569</v>
      </c>
      <c r="B28" s="424" t="s">
        <v>570</v>
      </c>
      <c r="C28" s="425" t="s">
        <v>583</v>
      </c>
      <c r="D28" s="426" t="s">
        <v>584</v>
      </c>
      <c r="E28" s="425" t="s">
        <v>605</v>
      </c>
      <c r="F28" s="426" t="s">
        <v>606</v>
      </c>
      <c r="G28" s="425" t="s">
        <v>650</v>
      </c>
      <c r="H28" s="425" t="s">
        <v>651</v>
      </c>
      <c r="I28" s="427">
        <v>7.4277776347266302</v>
      </c>
      <c r="J28" s="427">
        <v>7065</v>
      </c>
      <c r="K28" s="428">
        <v>52486.349975585938</v>
      </c>
    </row>
    <row r="29" spans="1:11" ht="14.4" customHeight="1" x14ac:dyDescent="0.3">
      <c r="A29" s="423" t="s">
        <v>569</v>
      </c>
      <c r="B29" s="424" t="s">
        <v>570</v>
      </c>
      <c r="C29" s="425" t="s">
        <v>583</v>
      </c>
      <c r="D29" s="426" t="s">
        <v>584</v>
      </c>
      <c r="E29" s="425" t="s">
        <v>605</v>
      </c>
      <c r="F29" s="426" t="s">
        <v>606</v>
      </c>
      <c r="G29" s="425" t="s">
        <v>652</v>
      </c>
      <c r="H29" s="425" t="s">
        <v>653</v>
      </c>
      <c r="I29" s="427">
        <v>8.7600002288818359</v>
      </c>
      <c r="J29" s="427">
        <v>1000</v>
      </c>
      <c r="K29" s="428">
        <v>8760.3997802734375</v>
      </c>
    </row>
    <row r="30" spans="1:11" ht="14.4" customHeight="1" x14ac:dyDescent="0.3">
      <c r="A30" s="423" t="s">
        <v>569</v>
      </c>
      <c r="B30" s="424" t="s">
        <v>570</v>
      </c>
      <c r="C30" s="425" t="s">
        <v>583</v>
      </c>
      <c r="D30" s="426" t="s">
        <v>584</v>
      </c>
      <c r="E30" s="425" t="s">
        <v>605</v>
      </c>
      <c r="F30" s="426" t="s">
        <v>606</v>
      </c>
      <c r="G30" s="425" t="s">
        <v>654</v>
      </c>
      <c r="H30" s="425" t="s">
        <v>655</v>
      </c>
      <c r="I30" s="427">
        <v>3.619999885559082</v>
      </c>
      <c r="J30" s="427">
        <v>400</v>
      </c>
      <c r="K30" s="428">
        <v>1447.1600341796875</v>
      </c>
    </row>
    <row r="31" spans="1:11" ht="14.4" customHeight="1" x14ac:dyDescent="0.3">
      <c r="A31" s="423" t="s">
        <v>569</v>
      </c>
      <c r="B31" s="424" t="s">
        <v>570</v>
      </c>
      <c r="C31" s="425" t="s">
        <v>583</v>
      </c>
      <c r="D31" s="426" t="s">
        <v>584</v>
      </c>
      <c r="E31" s="425" t="s">
        <v>605</v>
      </c>
      <c r="F31" s="426" t="s">
        <v>606</v>
      </c>
      <c r="G31" s="425" t="s">
        <v>656</v>
      </c>
      <c r="H31" s="425" t="s">
        <v>657</v>
      </c>
      <c r="I31" s="427">
        <v>71.389999389648437</v>
      </c>
      <c r="J31" s="427">
        <v>150</v>
      </c>
      <c r="K31" s="428">
        <v>10708.5</v>
      </c>
    </row>
    <row r="32" spans="1:11" ht="14.4" customHeight="1" x14ac:dyDescent="0.3">
      <c r="A32" s="423" t="s">
        <v>569</v>
      </c>
      <c r="B32" s="424" t="s">
        <v>570</v>
      </c>
      <c r="C32" s="425" t="s">
        <v>583</v>
      </c>
      <c r="D32" s="426" t="s">
        <v>584</v>
      </c>
      <c r="E32" s="425" t="s">
        <v>605</v>
      </c>
      <c r="F32" s="426" t="s">
        <v>606</v>
      </c>
      <c r="G32" s="425" t="s">
        <v>656</v>
      </c>
      <c r="H32" s="425" t="s">
        <v>658</v>
      </c>
      <c r="I32" s="427">
        <v>71.389999389648437</v>
      </c>
      <c r="J32" s="427">
        <v>200</v>
      </c>
      <c r="K32" s="428">
        <v>14278</v>
      </c>
    </row>
    <row r="33" spans="1:11" ht="14.4" customHeight="1" x14ac:dyDescent="0.3">
      <c r="A33" s="423" t="s">
        <v>569</v>
      </c>
      <c r="B33" s="424" t="s">
        <v>570</v>
      </c>
      <c r="C33" s="425" t="s">
        <v>583</v>
      </c>
      <c r="D33" s="426" t="s">
        <v>584</v>
      </c>
      <c r="E33" s="425" t="s">
        <v>605</v>
      </c>
      <c r="F33" s="426" t="s">
        <v>606</v>
      </c>
      <c r="G33" s="425" t="s">
        <v>659</v>
      </c>
      <c r="H33" s="425" t="s">
        <v>660</v>
      </c>
      <c r="I33" s="427">
        <v>0.4699999988079071</v>
      </c>
      <c r="J33" s="427">
        <v>13000</v>
      </c>
      <c r="K33" s="428">
        <v>6110</v>
      </c>
    </row>
    <row r="34" spans="1:11" ht="14.4" customHeight="1" x14ac:dyDescent="0.3">
      <c r="A34" s="423" t="s">
        <v>569</v>
      </c>
      <c r="B34" s="424" t="s">
        <v>570</v>
      </c>
      <c r="C34" s="425" t="s">
        <v>583</v>
      </c>
      <c r="D34" s="426" t="s">
        <v>584</v>
      </c>
      <c r="E34" s="425" t="s">
        <v>661</v>
      </c>
      <c r="F34" s="426" t="s">
        <v>662</v>
      </c>
      <c r="G34" s="425" t="s">
        <v>663</v>
      </c>
      <c r="H34" s="425" t="s">
        <v>664</v>
      </c>
      <c r="I34" s="427">
        <v>307.33999633789062</v>
      </c>
      <c r="J34" s="427">
        <v>2520</v>
      </c>
      <c r="K34" s="428">
        <v>774496.8046875</v>
      </c>
    </row>
    <row r="35" spans="1:11" ht="14.4" customHeight="1" x14ac:dyDescent="0.3">
      <c r="A35" s="423" t="s">
        <v>569</v>
      </c>
      <c r="B35" s="424" t="s">
        <v>570</v>
      </c>
      <c r="C35" s="425" t="s">
        <v>583</v>
      </c>
      <c r="D35" s="426" t="s">
        <v>584</v>
      </c>
      <c r="E35" s="425" t="s">
        <v>661</v>
      </c>
      <c r="F35" s="426" t="s">
        <v>662</v>
      </c>
      <c r="G35" s="425" t="s">
        <v>665</v>
      </c>
      <c r="H35" s="425" t="s">
        <v>666</v>
      </c>
      <c r="I35" s="427">
        <v>24.180000305175781</v>
      </c>
      <c r="J35" s="427">
        <v>300</v>
      </c>
      <c r="K35" s="428">
        <v>7252.740234375</v>
      </c>
    </row>
    <row r="36" spans="1:11" ht="14.4" customHeight="1" x14ac:dyDescent="0.3">
      <c r="A36" s="423" t="s">
        <v>569</v>
      </c>
      <c r="B36" s="424" t="s">
        <v>570</v>
      </c>
      <c r="C36" s="425" t="s">
        <v>583</v>
      </c>
      <c r="D36" s="426" t="s">
        <v>584</v>
      </c>
      <c r="E36" s="425" t="s">
        <v>661</v>
      </c>
      <c r="F36" s="426" t="s">
        <v>662</v>
      </c>
      <c r="G36" s="425" t="s">
        <v>667</v>
      </c>
      <c r="H36" s="425" t="s">
        <v>668</v>
      </c>
      <c r="I36" s="427">
        <v>52.419998168945313</v>
      </c>
      <c r="J36" s="427">
        <v>3700</v>
      </c>
      <c r="K36" s="428">
        <v>193943.623046875</v>
      </c>
    </row>
    <row r="37" spans="1:11" ht="14.4" customHeight="1" x14ac:dyDescent="0.3">
      <c r="A37" s="423" t="s">
        <v>569</v>
      </c>
      <c r="B37" s="424" t="s">
        <v>570</v>
      </c>
      <c r="C37" s="425" t="s">
        <v>583</v>
      </c>
      <c r="D37" s="426" t="s">
        <v>584</v>
      </c>
      <c r="E37" s="425" t="s">
        <v>661</v>
      </c>
      <c r="F37" s="426" t="s">
        <v>662</v>
      </c>
      <c r="G37" s="425" t="s">
        <v>669</v>
      </c>
      <c r="H37" s="425" t="s">
        <v>670</v>
      </c>
      <c r="I37" s="427">
        <v>10.162666575113933</v>
      </c>
      <c r="J37" s="427">
        <v>21900</v>
      </c>
      <c r="K37" s="428">
        <v>222561.6005859375</v>
      </c>
    </row>
    <row r="38" spans="1:11" ht="14.4" customHeight="1" x14ac:dyDescent="0.3">
      <c r="A38" s="423" t="s">
        <v>569</v>
      </c>
      <c r="B38" s="424" t="s">
        <v>570</v>
      </c>
      <c r="C38" s="425" t="s">
        <v>583</v>
      </c>
      <c r="D38" s="426" t="s">
        <v>584</v>
      </c>
      <c r="E38" s="425" t="s">
        <v>671</v>
      </c>
      <c r="F38" s="426" t="s">
        <v>672</v>
      </c>
      <c r="G38" s="425" t="s">
        <v>673</v>
      </c>
      <c r="H38" s="425" t="s">
        <v>674</v>
      </c>
      <c r="I38" s="427">
        <v>7.869999885559082</v>
      </c>
      <c r="J38" s="427">
        <v>5000</v>
      </c>
      <c r="K38" s="428">
        <v>39327.5</v>
      </c>
    </row>
    <row r="39" spans="1:11" ht="14.4" customHeight="1" x14ac:dyDescent="0.3">
      <c r="A39" s="423" t="s">
        <v>569</v>
      </c>
      <c r="B39" s="424" t="s">
        <v>570</v>
      </c>
      <c r="C39" s="425" t="s">
        <v>583</v>
      </c>
      <c r="D39" s="426" t="s">
        <v>584</v>
      </c>
      <c r="E39" s="425" t="s">
        <v>671</v>
      </c>
      <c r="F39" s="426" t="s">
        <v>672</v>
      </c>
      <c r="G39" s="425" t="s">
        <v>675</v>
      </c>
      <c r="H39" s="425" t="s">
        <v>676</v>
      </c>
      <c r="I39" s="427">
        <v>0.54272729158401489</v>
      </c>
      <c r="J39" s="427">
        <v>27000</v>
      </c>
      <c r="K39" s="428">
        <v>14650</v>
      </c>
    </row>
    <row r="40" spans="1:11" ht="14.4" customHeight="1" x14ac:dyDescent="0.3">
      <c r="A40" s="423" t="s">
        <v>569</v>
      </c>
      <c r="B40" s="424" t="s">
        <v>570</v>
      </c>
      <c r="C40" s="425" t="s">
        <v>583</v>
      </c>
      <c r="D40" s="426" t="s">
        <v>584</v>
      </c>
      <c r="E40" s="425" t="s">
        <v>671</v>
      </c>
      <c r="F40" s="426" t="s">
        <v>672</v>
      </c>
      <c r="G40" s="425" t="s">
        <v>677</v>
      </c>
      <c r="H40" s="425" t="s">
        <v>678</v>
      </c>
      <c r="I40" s="427">
        <v>0.99000000953674316</v>
      </c>
      <c r="J40" s="427">
        <v>2000</v>
      </c>
      <c r="K40" s="428">
        <v>1984.4000549316406</v>
      </c>
    </row>
    <row r="41" spans="1:11" ht="14.4" customHeight="1" x14ac:dyDescent="0.3">
      <c r="A41" s="423" t="s">
        <v>569</v>
      </c>
      <c r="B41" s="424" t="s">
        <v>570</v>
      </c>
      <c r="C41" s="425" t="s">
        <v>583</v>
      </c>
      <c r="D41" s="426" t="s">
        <v>584</v>
      </c>
      <c r="E41" s="425" t="s">
        <v>679</v>
      </c>
      <c r="F41" s="426" t="s">
        <v>680</v>
      </c>
      <c r="G41" s="425" t="s">
        <v>681</v>
      </c>
      <c r="H41" s="425" t="s">
        <v>682</v>
      </c>
      <c r="I41" s="427">
        <v>0.62999999523162842</v>
      </c>
      <c r="J41" s="427">
        <v>2000</v>
      </c>
      <c r="K41" s="428">
        <v>1260</v>
      </c>
    </row>
    <row r="42" spans="1:11" ht="14.4" customHeight="1" x14ac:dyDescent="0.3">
      <c r="A42" s="423" t="s">
        <v>569</v>
      </c>
      <c r="B42" s="424" t="s">
        <v>570</v>
      </c>
      <c r="C42" s="425" t="s">
        <v>583</v>
      </c>
      <c r="D42" s="426" t="s">
        <v>584</v>
      </c>
      <c r="E42" s="425" t="s">
        <v>679</v>
      </c>
      <c r="F42" s="426" t="s">
        <v>680</v>
      </c>
      <c r="G42" s="425" t="s">
        <v>683</v>
      </c>
      <c r="H42" s="425" t="s">
        <v>684</v>
      </c>
      <c r="I42" s="427">
        <v>0.62999999523162842</v>
      </c>
      <c r="J42" s="427">
        <v>3000</v>
      </c>
      <c r="K42" s="428">
        <v>1890</v>
      </c>
    </row>
    <row r="43" spans="1:11" ht="14.4" customHeight="1" x14ac:dyDescent="0.3">
      <c r="A43" s="423" t="s">
        <v>569</v>
      </c>
      <c r="B43" s="424" t="s">
        <v>570</v>
      </c>
      <c r="C43" s="425" t="s">
        <v>583</v>
      </c>
      <c r="D43" s="426" t="s">
        <v>584</v>
      </c>
      <c r="E43" s="425" t="s">
        <v>679</v>
      </c>
      <c r="F43" s="426" t="s">
        <v>680</v>
      </c>
      <c r="G43" s="425" t="s">
        <v>685</v>
      </c>
      <c r="H43" s="425" t="s">
        <v>686</v>
      </c>
      <c r="I43" s="427">
        <v>0.62999999523162842</v>
      </c>
      <c r="J43" s="427">
        <v>850</v>
      </c>
      <c r="K43" s="428">
        <v>535.49999237060547</v>
      </c>
    </row>
    <row r="44" spans="1:11" ht="14.4" customHeight="1" x14ac:dyDescent="0.3">
      <c r="A44" s="423" t="s">
        <v>569</v>
      </c>
      <c r="B44" s="424" t="s">
        <v>570</v>
      </c>
      <c r="C44" s="425" t="s">
        <v>583</v>
      </c>
      <c r="D44" s="426" t="s">
        <v>584</v>
      </c>
      <c r="E44" s="425" t="s">
        <v>679</v>
      </c>
      <c r="F44" s="426" t="s">
        <v>680</v>
      </c>
      <c r="G44" s="425" t="s">
        <v>687</v>
      </c>
      <c r="H44" s="425" t="s">
        <v>688</v>
      </c>
      <c r="I44" s="427">
        <v>1.5199999809265137</v>
      </c>
      <c r="J44" s="427">
        <v>800</v>
      </c>
      <c r="K44" s="428">
        <v>1212</v>
      </c>
    </row>
    <row r="45" spans="1:11" ht="14.4" customHeight="1" x14ac:dyDescent="0.3">
      <c r="A45" s="423" t="s">
        <v>569</v>
      </c>
      <c r="B45" s="424" t="s">
        <v>570</v>
      </c>
      <c r="C45" s="425" t="s">
        <v>583</v>
      </c>
      <c r="D45" s="426" t="s">
        <v>584</v>
      </c>
      <c r="E45" s="425" t="s">
        <v>679</v>
      </c>
      <c r="F45" s="426" t="s">
        <v>680</v>
      </c>
      <c r="G45" s="425" t="s">
        <v>689</v>
      </c>
      <c r="H45" s="425" t="s">
        <v>690</v>
      </c>
      <c r="I45" s="427">
        <v>24.200000762939453</v>
      </c>
      <c r="J45" s="427">
        <v>300</v>
      </c>
      <c r="K45" s="428">
        <v>7260</v>
      </c>
    </row>
    <row r="46" spans="1:11" ht="14.4" customHeight="1" x14ac:dyDescent="0.3">
      <c r="A46" s="423" t="s">
        <v>569</v>
      </c>
      <c r="B46" s="424" t="s">
        <v>570</v>
      </c>
      <c r="C46" s="425" t="s">
        <v>583</v>
      </c>
      <c r="D46" s="426" t="s">
        <v>584</v>
      </c>
      <c r="E46" s="425" t="s">
        <v>679</v>
      </c>
      <c r="F46" s="426" t="s">
        <v>680</v>
      </c>
      <c r="G46" s="425" t="s">
        <v>691</v>
      </c>
      <c r="H46" s="425" t="s">
        <v>692</v>
      </c>
      <c r="I46" s="427">
        <v>20.159999847412109</v>
      </c>
      <c r="J46" s="427">
        <v>1100</v>
      </c>
      <c r="K46" s="428">
        <v>22174.4599609375</v>
      </c>
    </row>
    <row r="47" spans="1:11" ht="14.4" customHeight="1" x14ac:dyDescent="0.3">
      <c r="A47" s="423" t="s">
        <v>569</v>
      </c>
      <c r="B47" s="424" t="s">
        <v>570</v>
      </c>
      <c r="C47" s="425" t="s">
        <v>583</v>
      </c>
      <c r="D47" s="426" t="s">
        <v>584</v>
      </c>
      <c r="E47" s="425" t="s">
        <v>679</v>
      </c>
      <c r="F47" s="426" t="s">
        <v>680</v>
      </c>
      <c r="G47" s="425" t="s">
        <v>693</v>
      </c>
      <c r="H47" s="425" t="s">
        <v>694</v>
      </c>
      <c r="I47" s="427">
        <v>20.159999847412109</v>
      </c>
      <c r="J47" s="427">
        <v>1000</v>
      </c>
      <c r="K47" s="428">
        <v>20158.600219726563</v>
      </c>
    </row>
    <row r="48" spans="1:11" ht="14.4" customHeight="1" x14ac:dyDescent="0.3">
      <c r="A48" s="423" t="s">
        <v>569</v>
      </c>
      <c r="B48" s="424" t="s">
        <v>570</v>
      </c>
      <c r="C48" s="425" t="s">
        <v>583</v>
      </c>
      <c r="D48" s="426" t="s">
        <v>584</v>
      </c>
      <c r="E48" s="425" t="s">
        <v>679</v>
      </c>
      <c r="F48" s="426" t="s">
        <v>680</v>
      </c>
      <c r="G48" s="425" t="s">
        <v>695</v>
      </c>
      <c r="H48" s="425" t="s">
        <v>696</v>
      </c>
      <c r="I48" s="427">
        <v>11.25</v>
      </c>
      <c r="J48" s="427">
        <v>50</v>
      </c>
      <c r="K48" s="428">
        <v>562.6500244140625</v>
      </c>
    </row>
    <row r="49" spans="1:11" ht="14.4" customHeight="1" x14ac:dyDescent="0.3">
      <c r="A49" s="423" t="s">
        <v>569</v>
      </c>
      <c r="B49" s="424" t="s">
        <v>570</v>
      </c>
      <c r="C49" s="425" t="s">
        <v>583</v>
      </c>
      <c r="D49" s="426" t="s">
        <v>584</v>
      </c>
      <c r="E49" s="425" t="s">
        <v>679</v>
      </c>
      <c r="F49" s="426" t="s">
        <v>680</v>
      </c>
      <c r="G49" s="425" t="s">
        <v>697</v>
      </c>
      <c r="H49" s="425" t="s">
        <v>698</v>
      </c>
      <c r="I49" s="427">
        <v>10.159999847412109</v>
      </c>
      <c r="J49" s="427">
        <v>1050</v>
      </c>
      <c r="K49" s="428">
        <v>10672.200073242188</v>
      </c>
    </row>
    <row r="50" spans="1:11" ht="14.4" customHeight="1" x14ac:dyDescent="0.3">
      <c r="A50" s="423" t="s">
        <v>569</v>
      </c>
      <c r="B50" s="424" t="s">
        <v>570</v>
      </c>
      <c r="C50" s="425" t="s">
        <v>583</v>
      </c>
      <c r="D50" s="426" t="s">
        <v>584</v>
      </c>
      <c r="E50" s="425" t="s">
        <v>679</v>
      </c>
      <c r="F50" s="426" t="s">
        <v>680</v>
      </c>
      <c r="G50" s="425" t="s">
        <v>699</v>
      </c>
      <c r="H50" s="425" t="s">
        <v>700</v>
      </c>
      <c r="I50" s="427">
        <v>10.159999847412109</v>
      </c>
      <c r="J50" s="427">
        <v>1500</v>
      </c>
      <c r="K50" s="428">
        <v>15246.000122070313</v>
      </c>
    </row>
    <row r="51" spans="1:11" ht="14.4" customHeight="1" x14ac:dyDescent="0.3">
      <c r="A51" s="423" t="s">
        <v>569</v>
      </c>
      <c r="B51" s="424" t="s">
        <v>570</v>
      </c>
      <c r="C51" s="425" t="s">
        <v>583</v>
      </c>
      <c r="D51" s="426" t="s">
        <v>584</v>
      </c>
      <c r="E51" s="425" t="s">
        <v>679</v>
      </c>
      <c r="F51" s="426" t="s">
        <v>680</v>
      </c>
      <c r="G51" s="425" t="s">
        <v>701</v>
      </c>
      <c r="H51" s="425" t="s">
        <v>702</v>
      </c>
      <c r="I51" s="427">
        <v>10.159999847412109</v>
      </c>
      <c r="J51" s="427">
        <v>700</v>
      </c>
      <c r="K51" s="428">
        <v>7114.8001708984375</v>
      </c>
    </row>
    <row r="52" spans="1:11" ht="14.4" customHeight="1" x14ac:dyDescent="0.3">
      <c r="A52" s="423" t="s">
        <v>569</v>
      </c>
      <c r="B52" s="424" t="s">
        <v>570</v>
      </c>
      <c r="C52" s="425" t="s">
        <v>583</v>
      </c>
      <c r="D52" s="426" t="s">
        <v>584</v>
      </c>
      <c r="E52" s="425" t="s">
        <v>679</v>
      </c>
      <c r="F52" s="426" t="s">
        <v>680</v>
      </c>
      <c r="G52" s="425" t="s">
        <v>691</v>
      </c>
      <c r="H52" s="425" t="s">
        <v>703</v>
      </c>
      <c r="I52" s="427">
        <v>24.042857578822545</v>
      </c>
      <c r="J52" s="427">
        <v>2200</v>
      </c>
      <c r="K52" s="428">
        <v>52856.31005859375</v>
      </c>
    </row>
    <row r="53" spans="1:11" ht="14.4" customHeight="1" x14ac:dyDescent="0.3">
      <c r="A53" s="423" t="s">
        <v>569</v>
      </c>
      <c r="B53" s="424" t="s">
        <v>570</v>
      </c>
      <c r="C53" s="425" t="s">
        <v>583</v>
      </c>
      <c r="D53" s="426" t="s">
        <v>584</v>
      </c>
      <c r="E53" s="425" t="s">
        <v>679</v>
      </c>
      <c r="F53" s="426" t="s">
        <v>680</v>
      </c>
      <c r="G53" s="425" t="s">
        <v>691</v>
      </c>
      <c r="H53" s="425" t="s">
        <v>704</v>
      </c>
      <c r="I53" s="427">
        <v>27.690000534057617</v>
      </c>
      <c r="J53" s="427">
        <v>250</v>
      </c>
      <c r="K53" s="428">
        <v>6923.31005859375</v>
      </c>
    </row>
    <row r="54" spans="1:11" ht="14.4" customHeight="1" x14ac:dyDescent="0.3">
      <c r="A54" s="423" t="s">
        <v>569</v>
      </c>
      <c r="B54" s="424" t="s">
        <v>570</v>
      </c>
      <c r="C54" s="425" t="s">
        <v>583</v>
      </c>
      <c r="D54" s="426" t="s">
        <v>584</v>
      </c>
      <c r="E54" s="425" t="s">
        <v>679</v>
      </c>
      <c r="F54" s="426" t="s">
        <v>680</v>
      </c>
      <c r="G54" s="425" t="s">
        <v>693</v>
      </c>
      <c r="H54" s="425" t="s">
        <v>705</v>
      </c>
      <c r="I54" s="427">
        <v>23.435000419616699</v>
      </c>
      <c r="J54" s="427">
        <v>1350</v>
      </c>
      <c r="K54" s="428">
        <v>30419.820190429688</v>
      </c>
    </row>
    <row r="55" spans="1:11" ht="14.4" customHeight="1" x14ac:dyDescent="0.3">
      <c r="A55" s="423" t="s">
        <v>569</v>
      </c>
      <c r="B55" s="424" t="s">
        <v>570</v>
      </c>
      <c r="C55" s="425" t="s">
        <v>583</v>
      </c>
      <c r="D55" s="426" t="s">
        <v>584</v>
      </c>
      <c r="E55" s="425" t="s">
        <v>679</v>
      </c>
      <c r="F55" s="426" t="s">
        <v>680</v>
      </c>
      <c r="G55" s="425" t="s">
        <v>693</v>
      </c>
      <c r="H55" s="425" t="s">
        <v>706</v>
      </c>
      <c r="I55" s="427">
        <v>27.690000534057617</v>
      </c>
      <c r="J55" s="427">
        <v>400</v>
      </c>
      <c r="K55" s="428">
        <v>11077.3095703125</v>
      </c>
    </row>
    <row r="56" spans="1:11" ht="14.4" customHeight="1" x14ac:dyDescent="0.3">
      <c r="A56" s="423" t="s">
        <v>569</v>
      </c>
      <c r="B56" s="424" t="s">
        <v>570</v>
      </c>
      <c r="C56" s="425" t="s">
        <v>583</v>
      </c>
      <c r="D56" s="426" t="s">
        <v>584</v>
      </c>
      <c r="E56" s="425" t="s">
        <v>679</v>
      </c>
      <c r="F56" s="426" t="s">
        <v>680</v>
      </c>
      <c r="G56" s="425" t="s">
        <v>697</v>
      </c>
      <c r="H56" s="425" t="s">
        <v>707</v>
      </c>
      <c r="I56" s="427">
        <v>10.159999847412109</v>
      </c>
      <c r="J56" s="427">
        <v>400</v>
      </c>
      <c r="K56" s="428">
        <v>4065.60009765625</v>
      </c>
    </row>
    <row r="57" spans="1:11" ht="14.4" customHeight="1" x14ac:dyDescent="0.3">
      <c r="A57" s="423" t="s">
        <v>569</v>
      </c>
      <c r="B57" s="424" t="s">
        <v>570</v>
      </c>
      <c r="C57" s="425" t="s">
        <v>583</v>
      </c>
      <c r="D57" s="426" t="s">
        <v>584</v>
      </c>
      <c r="E57" s="425" t="s">
        <v>679</v>
      </c>
      <c r="F57" s="426" t="s">
        <v>680</v>
      </c>
      <c r="G57" s="425" t="s">
        <v>699</v>
      </c>
      <c r="H57" s="425" t="s">
        <v>708</v>
      </c>
      <c r="I57" s="427">
        <v>10.159999847412109</v>
      </c>
      <c r="J57" s="427">
        <v>200</v>
      </c>
      <c r="K57" s="428">
        <v>2032.800048828125</v>
      </c>
    </row>
    <row r="58" spans="1:11" ht="14.4" customHeight="1" x14ac:dyDescent="0.3">
      <c r="A58" s="423" t="s">
        <v>569</v>
      </c>
      <c r="B58" s="424" t="s">
        <v>570</v>
      </c>
      <c r="C58" s="425" t="s">
        <v>583</v>
      </c>
      <c r="D58" s="426" t="s">
        <v>584</v>
      </c>
      <c r="E58" s="425" t="s">
        <v>679</v>
      </c>
      <c r="F58" s="426" t="s">
        <v>680</v>
      </c>
      <c r="G58" s="425" t="s">
        <v>709</v>
      </c>
      <c r="H58" s="425" t="s">
        <v>710</v>
      </c>
      <c r="I58" s="427">
        <v>0.62999999523162842</v>
      </c>
      <c r="J58" s="427">
        <v>800</v>
      </c>
      <c r="K58" s="428">
        <v>504</v>
      </c>
    </row>
    <row r="59" spans="1:11" ht="14.4" customHeight="1" x14ac:dyDescent="0.3">
      <c r="A59" s="423" t="s">
        <v>569</v>
      </c>
      <c r="B59" s="424" t="s">
        <v>570</v>
      </c>
      <c r="C59" s="425" t="s">
        <v>583</v>
      </c>
      <c r="D59" s="426" t="s">
        <v>584</v>
      </c>
      <c r="E59" s="425" t="s">
        <v>679</v>
      </c>
      <c r="F59" s="426" t="s">
        <v>680</v>
      </c>
      <c r="G59" s="425" t="s">
        <v>681</v>
      </c>
      <c r="H59" s="425" t="s">
        <v>711</v>
      </c>
      <c r="I59" s="427">
        <v>0.62749999761581421</v>
      </c>
      <c r="J59" s="427">
        <v>3000</v>
      </c>
      <c r="K59" s="428">
        <v>1880</v>
      </c>
    </row>
    <row r="60" spans="1:11" ht="14.4" customHeight="1" x14ac:dyDescent="0.3">
      <c r="A60" s="423" t="s">
        <v>569</v>
      </c>
      <c r="B60" s="424" t="s">
        <v>570</v>
      </c>
      <c r="C60" s="425" t="s">
        <v>583</v>
      </c>
      <c r="D60" s="426" t="s">
        <v>584</v>
      </c>
      <c r="E60" s="425" t="s">
        <v>679</v>
      </c>
      <c r="F60" s="426" t="s">
        <v>680</v>
      </c>
      <c r="G60" s="425" t="s">
        <v>683</v>
      </c>
      <c r="H60" s="425" t="s">
        <v>712</v>
      </c>
      <c r="I60" s="427">
        <v>0.62999999523162842</v>
      </c>
      <c r="J60" s="427">
        <v>4400</v>
      </c>
      <c r="K60" s="428">
        <v>2772</v>
      </c>
    </row>
    <row r="61" spans="1:11" ht="14.4" customHeight="1" x14ac:dyDescent="0.3">
      <c r="A61" s="423" t="s">
        <v>569</v>
      </c>
      <c r="B61" s="424" t="s">
        <v>570</v>
      </c>
      <c r="C61" s="425" t="s">
        <v>583</v>
      </c>
      <c r="D61" s="426" t="s">
        <v>584</v>
      </c>
      <c r="E61" s="425" t="s">
        <v>679</v>
      </c>
      <c r="F61" s="426" t="s">
        <v>680</v>
      </c>
      <c r="G61" s="425" t="s">
        <v>685</v>
      </c>
      <c r="H61" s="425" t="s">
        <v>713</v>
      </c>
      <c r="I61" s="427">
        <v>0.62999999523162842</v>
      </c>
      <c r="J61" s="427">
        <v>1700</v>
      </c>
      <c r="K61" s="428">
        <v>1070.9999694824219</v>
      </c>
    </row>
    <row r="62" spans="1:11" ht="14.4" customHeight="1" x14ac:dyDescent="0.3">
      <c r="A62" s="423" t="s">
        <v>569</v>
      </c>
      <c r="B62" s="424" t="s">
        <v>570</v>
      </c>
      <c r="C62" s="425" t="s">
        <v>586</v>
      </c>
      <c r="D62" s="426" t="s">
        <v>587</v>
      </c>
      <c r="E62" s="425" t="s">
        <v>714</v>
      </c>
      <c r="F62" s="426" t="s">
        <v>715</v>
      </c>
      <c r="G62" s="425" t="s">
        <v>716</v>
      </c>
      <c r="H62" s="425" t="s">
        <v>717</v>
      </c>
      <c r="I62" s="427">
        <v>38.360000610351563</v>
      </c>
      <c r="J62" s="427">
        <v>5</v>
      </c>
      <c r="K62" s="428">
        <v>191.80000305175781</v>
      </c>
    </row>
    <row r="63" spans="1:11" ht="14.4" customHeight="1" x14ac:dyDescent="0.3">
      <c r="A63" s="423" t="s">
        <v>569</v>
      </c>
      <c r="B63" s="424" t="s">
        <v>570</v>
      </c>
      <c r="C63" s="425" t="s">
        <v>586</v>
      </c>
      <c r="D63" s="426" t="s">
        <v>587</v>
      </c>
      <c r="E63" s="425" t="s">
        <v>714</v>
      </c>
      <c r="F63" s="426" t="s">
        <v>715</v>
      </c>
      <c r="G63" s="425" t="s">
        <v>718</v>
      </c>
      <c r="H63" s="425" t="s">
        <v>719</v>
      </c>
      <c r="I63" s="427">
        <v>32.069999694824219</v>
      </c>
      <c r="J63" s="427">
        <v>10</v>
      </c>
      <c r="K63" s="428">
        <v>320.64999389648437</v>
      </c>
    </row>
    <row r="64" spans="1:11" ht="14.4" customHeight="1" x14ac:dyDescent="0.3">
      <c r="A64" s="423" t="s">
        <v>569</v>
      </c>
      <c r="B64" s="424" t="s">
        <v>570</v>
      </c>
      <c r="C64" s="425" t="s">
        <v>586</v>
      </c>
      <c r="D64" s="426" t="s">
        <v>587</v>
      </c>
      <c r="E64" s="425" t="s">
        <v>714</v>
      </c>
      <c r="F64" s="426" t="s">
        <v>715</v>
      </c>
      <c r="G64" s="425" t="s">
        <v>720</v>
      </c>
      <c r="H64" s="425" t="s">
        <v>721</v>
      </c>
      <c r="I64" s="427">
        <v>52.880001068115234</v>
      </c>
      <c r="J64" s="427">
        <v>2</v>
      </c>
      <c r="K64" s="428">
        <v>105.75</v>
      </c>
    </row>
    <row r="65" spans="1:11" ht="14.4" customHeight="1" x14ac:dyDescent="0.3">
      <c r="A65" s="423" t="s">
        <v>569</v>
      </c>
      <c r="B65" s="424" t="s">
        <v>570</v>
      </c>
      <c r="C65" s="425" t="s">
        <v>586</v>
      </c>
      <c r="D65" s="426" t="s">
        <v>587</v>
      </c>
      <c r="E65" s="425" t="s">
        <v>714</v>
      </c>
      <c r="F65" s="426" t="s">
        <v>715</v>
      </c>
      <c r="G65" s="425" t="s">
        <v>722</v>
      </c>
      <c r="H65" s="425" t="s">
        <v>723</v>
      </c>
      <c r="I65" s="427">
        <v>33.880001068115234</v>
      </c>
      <c r="J65" s="427">
        <v>2</v>
      </c>
      <c r="K65" s="428">
        <v>67.760002136230469</v>
      </c>
    </row>
    <row r="66" spans="1:11" ht="14.4" customHeight="1" x14ac:dyDescent="0.3">
      <c r="A66" s="423" t="s">
        <v>569</v>
      </c>
      <c r="B66" s="424" t="s">
        <v>570</v>
      </c>
      <c r="C66" s="425" t="s">
        <v>586</v>
      </c>
      <c r="D66" s="426" t="s">
        <v>587</v>
      </c>
      <c r="E66" s="425" t="s">
        <v>714</v>
      </c>
      <c r="F66" s="426" t="s">
        <v>715</v>
      </c>
      <c r="G66" s="425" t="s">
        <v>724</v>
      </c>
      <c r="H66" s="425" t="s">
        <v>725</v>
      </c>
      <c r="I66" s="427">
        <v>62.919998168945313</v>
      </c>
      <c r="J66" s="427">
        <v>3</v>
      </c>
      <c r="K66" s="428">
        <v>188.75999450683594</v>
      </c>
    </row>
    <row r="67" spans="1:11" ht="14.4" customHeight="1" x14ac:dyDescent="0.3">
      <c r="A67" s="423" t="s">
        <v>569</v>
      </c>
      <c r="B67" s="424" t="s">
        <v>570</v>
      </c>
      <c r="C67" s="425" t="s">
        <v>586</v>
      </c>
      <c r="D67" s="426" t="s">
        <v>587</v>
      </c>
      <c r="E67" s="425" t="s">
        <v>714</v>
      </c>
      <c r="F67" s="426" t="s">
        <v>715</v>
      </c>
      <c r="G67" s="425" t="s">
        <v>726</v>
      </c>
      <c r="H67" s="425" t="s">
        <v>727</v>
      </c>
      <c r="I67" s="427">
        <v>683.95001220703125</v>
      </c>
      <c r="J67" s="427">
        <v>1</v>
      </c>
      <c r="K67" s="428">
        <v>683.95001220703125</v>
      </c>
    </row>
    <row r="68" spans="1:11" ht="14.4" customHeight="1" x14ac:dyDescent="0.3">
      <c r="A68" s="423" t="s">
        <v>569</v>
      </c>
      <c r="B68" s="424" t="s">
        <v>570</v>
      </c>
      <c r="C68" s="425" t="s">
        <v>586</v>
      </c>
      <c r="D68" s="426" t="s">
        <v>587</v>
      </c>
      <c r="E68" s="425" t="s">
        <v>714</v>
      </c>
      <c r="F68" s="426" t="s">
        <v>715</v>
      </c>
      <c r="G68" s="425" t="s">
        <v>728</v>
      </c>
      <c r="H68" s="425" t="s">
        <v>729</v>
      </c>
      <c r="I68" s="427">
        <v>1604.4599609375</v>
      </c>
      <c r="J68" s="427">
        <v>2</v>
      </c>
      <c r="K68" s="428">
        <v>3208.919921875</v>
      </c>
    </row>
    <row r="69" spans="1:11" ht="14.4" customHeight="1" x14ac:dyDescent="0.3">
      <c r="A69" s="423" t="s">
        <v>569</v>
      </c>
      <c r="B69" s="424" t="s">
        <v>570</v>
      </c>
      <c r="C69" s="425" t="s">
        <v>586</v>
      </c>
      <c r="D69" s="426" t="s">
        <v>587</v>
      </c>
      <c r="E69" s="425" t="s">
        <v>714</v>
      </c>
      <c r="F69" s="426" t="s">
        <v>715</v>
      </c>
      <c r="G69" s="425" t="s">
        <v>730</v>
      </c>
      <c r="H69" s="425" t="s">
        <v>731</v>
      </c>
      <c r="I69" s="427">
        <v>86.30999755859375</v>
      </c>
      <c r="J69" s="427">
        <v>3</v>
      </c>
      <c r="K69" s="428">
        <v>258.94000244140625</v>
      </c>
    </row>
    <row r="70" spans="1:11" ht="14.4" customHeight="1" x14ac:dyDescent="0.3">
      <c r="A70" s="423" t="s">
        <v>569</v>
      </c>
      <c r="B70" s="424" t="s">
        <v>570</v>
      </c>
      <c r="C70" s="425" t="s">
        <v>586</v>
      </c>
      <c r="D70" s="426" t="s">
        <v>587</v>
      </c>
      <c r="E70" s="425" t="s">
        <v>609</v>
      </c>
      <c r="F70" s="426" t="s">
        <v>610</v>
      </c>
      <c r="G70" s="425" t="s">
        <v>613</v>
      </c>
      <c r="H70" s="425" t="s">
        <v>614</v>
      </c>
      <c r="I70" s="427">
        <v>0.49000000953674316</v>
      </c>
      <c r="J70" s="427">
        <v>2000</v>
      </c>
      <c r="K70" s="428">
        <v>980</v>
      </c>
    </row>
    <row r="71" spans="1:11" ht="14.4" customHeight="1" x14ac:dyDescent="0.3">
      <c r="A71" s="423" t="s">
        <v>569</v>
      </c>
      <c r="B71" s="424" t="s">
        <v>570</v>
      </c>
      <c r="C71" s="425" t="s">
        <v>586</v>
      </c>
      <c r="D71" s="426" t="s">
        <v>587</v>
      </c>
      <c r="E71" s="425" t="s">
        <v>605</v>
      </c>
      <c r="F71" s="426" t="s">
        <v>606</v>
      </c>
      <c r="G71" s="425" t="s">
        <v>621</v>
      </c>
      <c r="H71" s="425" t="s">
        <v>622</v>
      </c>
      <c r="I71" s="427">
        <v>15.923333485921225</v>
      </c>
      <c r="J71" s="427">
        <v>1000</v>
      </c>
      <c r="K71" s="428">
        <v>15922</v>
      </c>
    </row>
    <row r="72" spans="1:11" ht="14.4" customHeight="1" x14ac:dyDescent="0.3">
      <c r="A72" s="423" t="s">
        <v>569</v>
      </c>
      <c r="B72" s="424" t="s">
        <v>570</v>
      </c>
      <c r="C72" s="425" t="s">
        <v>586</v>
      </c>
      <c r="D72" s="426" t="s">
        <v>587</v>
      </c>
      <c r="E72" s="425" t="s">
        <v>605</v>
      </c>
      <c r="F72" s="426" t="s">
        <v>606</v>
      </c>
      <c r="G72" s="425" t="s">
        <v>732</v>
      </c>
      <c r="H72" s="425" t="s">
        <v>733</v>
      </c>
      <c r="I72" s="427">
        <v>13.310000419616699</v>
      </c>
      <c r="J72" s="427">
        <v>170</v>
      </c>
      <c r="K72" s="428">
        <v>2262.7000122070312</v>
      </c>
    </row>
    <row r="73" spans="1:11" ht="14.4" customHeight="1" x14ac:dyDescent="0.3">
      <c r="A73" s="423" t="s">
        <v>569</v>
      </c>
      <c r="B73" s="424" t="s">
        <v>570</v>
      </c>
      <c r="C73" s="425" t="s">
        <v>586</v>
      </c>
      <c r="D73" s="426" t="s">
        <v>587</v>
      </c>
      <c r="E73" s="425" t="s">
        <v>605</v>
      </c>
      <c r="F73" s="426" t="s">
        <v>606</v>
      </c>
      <c r="G73" s="425" t="s">
        <v>627</v>
      </c>
      <c r="H73" s="425" t="s">
        <v>628</v>
      </c>
      <c r="I73" s="427">
        <v>25.532500743865967</v>
      </c>
      <c r="J73" s="427">
        <v>70</v>
      </c>
      <c r="K73" s="428">
        <v>1787.2000274658203</v>
      </c>
    </row>
    <row r="74" spans="1:11" ht="14.4" customHeight="1" x14ac:dyDescent="0.3">
      <c r="A74" s="423" t="s">
        <v>569</v>
      </c>
      <c r="B74" s="424" t="s">
        <v>570</v>
      </c>
      <c r="C74" s="425" t="s">
        <v>586</v>
      </c>
      <c r="D74" s="426" t="s">
        <v>587</v>
      </c>
      <c r="E74" s="425" t="s">
        <v>605</v>
      </c>
      <c r="F74" s="426" t="s">
        <v>606</v>
      </c>
      <c r="G74" s="425" t="s">
        <v>734</v>
      </c>
      <c r="H74" s="425" t="s">
        <v>735</v>
      </c>
      <c r="I74" s="427">
        <v>145.19999694824219</v>
      </c>
      <c r="J74" s="427">
        <v>125</v>
      </c>
      <c r="K74" s="428">
        <v>18150</v>
      </c>
    </row>
    <row r="75" spans="1:11" ht="14.4" customHeight="1" x14ac:dyDescent="0.3">
      <c r="A75" s="423" t="s">
        <v>569</v>
      </c>
      <c r="B75" s="424" t="s">
        <v>570</v>
      </c>
      <c r="C75" s="425" t="s">
        <v>586</v>
      </c>
      <c r="D75" s="426" t="s">
        <v>587</v>
      </c>
      <c r="E75" s="425" t="s">
        <v>605</v>
      </c>
      <c r="F75" s="426" t="s">
        <v>606</v>
      </c>
      <c r="G75" s="425" t="s">
        <v>736</v>
      </c>
      <c r="H75" s="425" t="s">
        <v>737</v>
      </c>
      <c r="I75" s="427">
        <v>151.25</v>
      </c>
      <c r="J75" s="427">
        <v>150</v>
      </c>
      <c r="K75" s="428">
        <v>22687.5</v>
      </c>
    </row>
    <row r="76" spans="1:11" ht="14.4" customHeight="1" x14ac:dyDescent="0.3">
      <c r="A76" s="423" t="s">
        <v>569</v>
      </c>
      <c r="B76" s="424" t="s">
        <v>570</v>
      </c>
      <c r="C76" s="425" t="s">
        <v>586</v>
      </c>
      <c r="D76" s="426" t="s">
        <v>587</v>
      </c>
      <c r="E76" s="425" t="s">
        <v>605</v>
      </c>
      <c r="F76" s="426" t="s">
        <v>606</v>
      </c>
      <c r="G76" s="425" t="s">
        <v>738</v>
      </c>
      <c r="H76" s="425" t="s">
        <v>739</v>
      </c>
      <c r="I76" s="427">
        <v>2178</v>
      </c>
      <c r="J76" s="427">
        <v>50</v>
      </c>
      <c r="K76" s="428">
        <v>108900</v>
      </c>
    </row>
    <row r="77" spans="1:11" ht="14.4" customHeight="1" x14ac:dyDescent="0.3">
      <c r="A77" s="423" t="s">
        <v>569</v>
      </c>
      <c r="B77" s="424" t="s">
        <v>570</v>
      </c>
      <c r="C77" s="425" t="s">
        <v>586</v>
      </c>
      <c r="D77" s="426" t="s">
        <v>587</v>
      </c>
      <c r="E77" s="425" t="s">
        <v>605</v>
      </c>
      <c r="F77" s="426" t="s">
        <v>606</v>
      </c>
      <c r="G77" s="425" t="s">
        <v>740</v>
      </c>
      <c r="H77" s="425" t="s">
        <v>741</v>
      </c>
      <c r="I77" s="427">
        <v>145.19999694824219</v>
      </c>
      <c r="J77" s="427">
        <v>175</v>
      </c>
      <c r="K77" s="428">
        <v>25410</v>
      </c>
    </row>
    <row r="78" spans="1:11" ht="14.4" customHeight="1" x14ac:dyDescent="0.3">
      <c r="A78" s="423" t="s">
        <v>569</v>
      </c>
      <c r="B78" s="424" t="s">
        <v>570</v>
      </c>
      <c r="C78" s="425" t="s">
        <v>586</v>
      </c>
      <c r="D78" s="426" t="s">
        <v>587</v>
      </c>
      <c r="E78" s="425" t="s">
        <v>605</v>
      </c>
      <c r="F78" s="426" t="s">
        <v>606</v>
      </c>
      <c r="G78" s="425" t="s">
        <v>742</v>
      </c>
      <c r="H78" s="425" t="s">
        <v>743</v>
      </c>
      <c r="I78" s="427">
        <v>1.0900000333786011</v>
      </c>
      <c r="J78" s="427">
        <v>600</v>
      </c>
      <c r="K78" s="428">
        <v>654</v>
      </c>
    </row>
    <row r="79" spans="1:11" ht="14.4" customHeight="1" x14ac:dyDescent="0.3">
      <c r="A79" s="423" t="s">
        <v>569</v>
      </c>
      <c r="B79" s="424" t="s">
        <v>570</v>
      </c>
      <c r="C79" s="425" t="s">
        <v>586</v>
      </c>
      <c r="D79" s="426" t="s">
        <v>587</v>
      </c>
      <c r="E79" s="425" t="s">
        <v>605</v>
      </c>
      <c r="F79" s="426" t="s">
        <v>606</v>
      </c>
      <c r="G79" s="425" t="s">
        <v>638</v>
      </c>
      <c r="H79" s="425" t="s">
        <v>639</v>
      </c>
      <c r="I79" s="427">
        <v>0.476666659116745</v>
      </c>
      <c r="J79" s="427">
        <v>800</v>
      </c>
      <c r="K79" s="428">
        <v>381</v>
      </c>
    </row>
    <row r="80" spans="1:11" ht="14.4" customHeight="1" x14ac:dyDescent="0.3">
      <c r="A80" s="423" t="s">
        <v>569</v>
      </c>
      <c r="B80" s="424" t="s">
        <v>570</v>
      </c>
      <c r="C80" s="425" t="s">
        <v>586</v>
      </c>
      <c r="D80" s="426" t="s">
        <v>587</v>
      </c>
      <c r="E80" s="425" t="s">
        <v>605</v>
      </c>
      <c r="F80" s="426" t="s">
        <v>606</v>
      </c>
      <c r="G80" s="425" t="s">
        <v>744</v>
      </c>
      <c r="H80" s="425" t="s">
        <v>745</v>
      </c>
      <c r="I80" s="427">
        <v>0.67000001668930054</v>
      </c>
      <c r="J80" s="427">
        <v>500</v>
      </c>
      <c r="K80" s="428">
        <v>335</v>
      </c>
    </row>
    <row r="81" spans="1:11" ht="14.4" customHeight="1" x14ac:dyDescent="0.3">
      <c r="A81" s="423" t="s">
        <v>569</v>
      </c>
      <c r="B81" s="424" t="s">
        <v>570</v>
      </c>
      <c r="C81" s="425" t="s">
        <v>586</v>
      </c>
      <c r="D81" s="426" t="s">
        <v>587</v>
      </c>
      <c r="E81" s="425" t="s">
        <v>605</v>
      </c>
      <c r="F81" s="426" t="s">
        <v>606</v>
      </c>
      <c r="G81" s="425" t="s">
        <v>746</v>
      </c>
      <c r="H81" s="425" t="s">
        <v>747</v>
      </c>
      <c r="I81" s="427">
        <v>2.75</v>
      </c>
      <c r="J81" s="427">
        <v>300</v>
      </c>
      <c r="K81" s="428">
        <v>825</v>
      </c>
    </row>
    <row r="82" spans="1:11" ht="14.4" customHeight="1" x14ac:dyDescent="0.3">
      <c r="A82" s="423" t="s">
        <v>569</v>
      </c>
      <c r="B82" s="424" t="s">
        <v>570</v>
      </c>
      <c r="C82" s="425" t="s">
        <v>586</v>
      </c>
      <c r="D82" s="426" t="s">
        <v>587</v>
      </c>
      <c r="E82" s="425" t="s">
        <v>605</v>
      </c>
      <c r="F82" s="426" t="s">
        <v>606</v>
      </c>
      <c r="G82" s="425" t="s">
        <v>640</v>
      </c>
      <c r="H82" s="425" t="s">
        <v>641</v>
      </c>
      <c r="I82" s="427">
        <v>6.309999942779541</v>
      </c>
      <c r="J82" s="427">
        <v>200</v>
      </c>
      <c r="K82" s="428">
        <v>1262.3399658203125</v>
      </c>
    </row>
    <row r="83" spans="1:11" ht="14.4" customHeight="1" x14ac:dyDescent="0.3">
      <c r="A83" s="423" t="s">
        <v>569</v>
      </c>
      <c r="B83" s="424" t="s">
        <v>570</v>
      </c>
      <c r="C83" s="425" t="s">
        <v>586</v>
      </c>
      <c r="D83" s="426" t="s">
        <v>587</v>
      </c>
      <c r="E83" s="425" t="s">
        <v>605</v>
      </c>
      <c r="F83" s="426" t="s">
        <v>606</v>
      </c>
      <c r="G83" s="425" t="s">
        <v>642</v>
      </c>
      <c r="H83" s="425" t="s">
        <v>643</v>
      </c>
      <c r="I83" s="427">
        <v>9.1400000254313145</v>
      </c>
      <c r="J83" s="427">
        <v>800</v>
      </c>
      <c r="K83" s="428">
        <v>7313.35986328125</v>
      </c>
    </row>
    <row r="84" spans="1:11" ht="14.4" customHeight="1" x14ac:dyDescent="0.3">
      <c r="A84" s="423" t="s">
        <v>569</v>
      </c>
      <c r="B84" s="424" t="s">
        <v>570</v>
      </c>
      <c r="C84" s="425" t="s">
        <v>586</v>
      </c>
      <c r="D84" s="426" t="s">
        <v>587</v>
      </c>
      <c r="E84" s="425" t="s">
        <v>605</v>
      </c>
      <c r="F84" s="426" t="s">
        <v>606</v>
      </c>
      <c r="G84" s="425" t="s">
        <v>644</v>
      </c>
      <c r="H84" s="425" t="s">
        <v>645</v>
      </c>
      <c r="I84" s="427">
        <v>4.3066666920979815</v>
      </c>
      <c r="J84" s="427">
        <v>700</v>
      </c>
      <c r="K84" s="428">
        <v>3014.3600463867187</v>
      </c>
    </row>
    <row r="85" spans="1:11" ht="14.4" customHeight="1" x14ac:dyDescent="0.3">
      <c r="A85" s="423" t="s">
        <v>569</v>
      </c>
      <c r="B85" s="424" t="s">
        <v>570</v>
      </c>
      <c r="C85" s="425" t="s">
        <v>586</v>
      </c>
      <c r="D85" s="426" t="s">
        <v>587</v>
      </c>
      <c r="E85" s="425" t="s">
        <v>605</v>
      </c>
      <c r="F85" s="426" t="s">
        <v>606</v>
      </c>
      <c r="G85" s="425" t="s">
        <v>646</v>
      </c>
      <c r="H85" s="425" t="s">
        <v>647</v>
      </c>
      <c r="I85" s="427">
        <v>14.649999618530273</v>
      </c>
      <c r="J85" s="427">
        <v>200</v>
      </c>
      <c r="K85" s="428">
        <v>2930.52001953125</v>
      </c>
    </row>
    <row r="86" spans="1:11" ht="14.4" customHeight="1" x14ac:dyDescent="0.3">
      <c r="A86" s="423" t="s">
        <v>569</v>
      </c>
      <c r="B86" s="424" t="s">
        <v>570</v>
      </c>
      <c r="C86" s="425" t="s">
        <v>586</v>
      </c>
      <c r="D86" s="426" t="s">
        <v>587</v>
      </c>
      <c r="E86" s="425" t="s">
        <v>605</v>
      </c>
      <c r="F86" s="426" t="s">
        <v>606</v>
      </c>
      <c r="G86" s="425" t="s">
        <v>648</v>
      </c>
      <c r="H86" s="425" t="s">
        <v>649</v>
      </c>
      <c r="I86" s="427">
        <v>5.4200000762939453</v>
      </c>
      <c r="J86" s="427">
        <v>200</v>
      </c>
      <c r="K86" s="428">
        <v>1083.719970703125</v>
      </c>
    </row>
    <row r="87" spans="1:11" ht="14.4" customHeight="1" x14ac:dyDescent="0.3">
      <c r="A87" s="423" t="s">
        <v>569</v>
      </c>
      <c r="B87" s="424" t="s">
        <v>570</v>
      </c>
      <c r="C87" s="425" t="s">
        <v>586</v>
      </c>
      <c r="D87" s="426" t="s">
        <v>587</v>
      </c>
      <c r="E87" s="425" t="s">
        <v>605</v>
      </c>
      <c r="F87" s="426" t="s">
        <v>606</v>
      </c>
      <c r="G87" s="425" t="s">
        <v>650</v>
      </c>
      <c r="H87" s="425" t="s">
        <v>651</v>
      </c>
      <c r="I87" s="427">
        <v>7.429999828338623</v>
      </c>
      <c r="J87" s="427">
        <v>1100</v>
      </c>
      <c r="K87" s="428">
        <v>8172.9999694824219</v>
      </c>
    </row>
    <row r="88" spans="1:11" ht="14.4" customHeight="1" x14ac:dyDescent="0.3">
      <c r="A88" s="423" t="s">
        <v>569</v>
      </c>
      <c r="B88" s="424" t="s">
        <v>570</v>
      </c>
      <c r="C88" s="425" t="s">
        <v>586</v>
      </c>
      <c r="D88" s="426" t="s">
        <v>587</v>
      </c>
      <c r="E88" s="425" t="s">
        <v>605</v>
      </c>
      <c r="F88" s="426" t="s">
        <v>606</v>
      </c>
      <c r="G88" s="425" t="s">
        <v>748</v>
      </c>
      <c r="H88" s="425" t="s">
        <v>749</v>
      </c>
      <c r="I88" s="427">
        <v>78.650001525878906</v>
      </c>
      <c r="J88" s="427">
        <v>50</v>
      </c>
      <c r="K88" s="428">
        <v>3932.5</v>
      </c>
    </row>
    <row r="89" spans="1:11" ht="14.4" customHeight="1" x14ac:dyDescent="0.3">
      <c r="A89" s="423" t="s">
        <v>569</v>
      </c>
      <c r="B89" s="424" t="s">
        <v>570</v>
      </c>
      <c r="C89" s="425" t="s">
        <v>586</v>
      </c>
      <c r="D89" s="426" t="s">
        <v>587</v>
      </c>
      <c r="E89" s="425" t="s">
        <v>605</v>
      </c>
      <c r="F89" s="426" t="s">
        <v>606</v>
      </c>
      <c r="G89" s="425" t="s">
        <v>750</v>
      </c>
      <c r="H89" s="425" t="s">
        <v>751</v>
      </c>
      <c r="I89" s="427">
        <v>84.699996948242188</v>
      </c>
      <c r="J89" s="427">
        <v>200</v>
      </c>
      <c r="K89" s="428">
        <v>16940</v>
      </c>
    </row>
    <row r="90" spans="1:11" ht="14.4" customHeight="1" x14ac:dyDescent="0.3">
      <c r="A90" s="423" t="s">
        <v>569</v>
      </c>
      <c r="B90" s="424" t="s">
        <v>570</v>
      </c>
      <c r="C90" s="425" t="s">
        <v>586</v>
      </c>
      <c r="D90" s="426" t="s">
        <v>587</v>
      </c>
      <c r="E90" s="425" t="s">
        <v>605</v>
      </c>
      <c r="F90" s="426" t="s">
        <v>606</v>
      </c>
      <c r="G90" s="425" t="s">
        <v>656</v>
      </c>
      <c r="H90" s="425" t="s">
        <v>657</v>
      </c>
      <c r="I90" s="427">
        <v>71.389999389648437</v>
      </c>
      <c r="J90" s="427">
        <v>200</v>
      </c>
      <c r="K90" s="428">
        <v>14278</v>
      </c>
    </row>
    <row r="91" spans="1:11" ht="14.4" customHeight="1" x14ac:dyDescent="0.3">
      <c r="A91" s="423" t="s">
        <v>569</v>
      </c>
      <c r="B91" s="424" t="s">
        <v>570</v>
      </c>
      <c r="C91" s="425" t="s">
        <v>586</v>
      </c>
      <c r="D91" s="426" t="s">
        <v>587</v>
      </c>
      <c r="E91" s="425" t="s">
        <v>605</v>
      </c>
      <c r="F91" s="426" t="s">
        <v>606</v>
      </c>
      <c r="G91" s="425" t="s">
        <v>752</v>
      </c>
      <c r="H91" s="425" t="s">
        <v>753</v>
      </c>
      <c r="I91" s="427">
        <v>71.389999389648437</v>
      </c>
      <c r="J91" s="427">
        <v>50</v>
      </c>
      <c r="K91" s="428">
        <v>3569.5</v>
      </c>
    </row>
    <row r="92" spans="1:11" ht="14.4" customHeight="1" x14ac:dyDescent="0.3">
      <c r="A92" s="423" t="s">
        <v>569</v>
      </c>
      <c r="B92" s="424" t="s">
        <v>570</v>
      </c>
      <c r="C92" s="425" t="s">
        <v>586</v>
      </c>
      <c r="D92" s="426" t="s">
        <v>587</v>
      </c>
      <c r="E92" s="425" t="s">
        <v>605</v>
      </c>
      <c r="F92" s="426" t="s">
        <v>606</v>
      </c>
      <c r="G92" s="425" t="s">
        <v>754</v>
      </c>
      <c r="H92" s="425" t="s">
        <v>755</v>
      </c>
      <c r="I92" s="427">
        <v>71.389999389648437</v>
      </c>
      <c r="J92" s="427">
        <v>50</v>
      </c>
      <c r="K92" s="428">
        <v>3569.5</v>
      </c>
    </row>
    <row r="93" spans="1:11" ht="14.4" customHeight="1" x14ac:dyDescent="0.3">
      <c r="A93" s="423" t="s">
        <v>569</v>
      </c>
      <c r="B93" s="424" t="s">
        <v>570</v>
      </c>
      <c r="C93" s="425" t="s">
        <v>586</v>
      </c>
      <c r="D93" s="426" t="s">
        <v>587</v>
      </c>
      <c r="E93" s="425" t="s">
        <v>605</v>
      </c>
      <c r="F93" s="426" t="s">
        <v>606</v>
      </c>
      <c r="G93" s="425" t="s">
        <v>750</v>
      </c>
      <c r="H93" s="425" t="s">
        <v>756</v>
      </c>
      <c r="I93" s="427">
        <v>84.699996948242188</v>
      </c>
      <c r="J93" s="427">
        <v>400</v>
      </c>
      <c r="K93" s="428">
        <v>33880</v>
      </c>
    </row>
    <row r="94" spans="1:11" ht="14.4" customHeight="1" x14ac:dyDescent="0.3">
      <c r="A94" s="423" t="s">
        <v>569</v>
      </c>
      <c r="B94" s="424" t="s">
        <v>570</v>
      </c>
      <c r="C94" s="425" t="s">
        <v>586</v>
      </c>
      <c r="D94" s="426" t="s">
        <v>587</v>
      </c>
      <c r="E94" s="425" t="s">
        <v>605</v>
      </c>
      <c r="F94" s="426" t="s">
        <v>606</v>
      </c>
      <c r="G94" s="425" t="s">
        <v>656</v>
      </c>
      <c r="H94" s="425" t="s">
        <v>658</v>
      </c>
      <c r="I94" s="427">
        <v>71.389999389648437</v>
      </c>
      <c r="J94" s="427">
        <v>200</v>
      </c>
      <c r="K94" s="428">
        <v>14278</v>
      </c>
    </row>
    <row r="95" spans="1:11" ht="14.4" customHeight="1" x14ac:dyDescent="0.3">
      <c r="A95" s="423" t="s">
        <v>569</v>
      </c>
      <c r="B95" s="424" t="s">
        <v>570</v>
      </c>
      <c r="C95" s="425" t="s">
        <v>586</v>
      </c>
      <c r="D95" s="426" t="s">
        <v>587</v>
      </c>
      <c r="E95" s="425" t="s">
        <v>605</v>
      </c>
      <c r="F95" s="426" t="s">
        <v>606</v>
      </c>
      <c r="G95" s="425" t="s">
        <v>757</v>
      </c>
      <c r="H95" s="425" t="s">
        <v>758</v>
      </c>
      <c r="I95" s="427">
        <v>87.120002746582031</v>
      </c>
      <c r="J95" s="427">
        <v>35</v>
      </c>
      <c r="K95" s="428">
        <v>3049.199951171875</v>
      </c>
    </row>
    <row r="96" spans="1:11" ht="14.4" customHeight="1" x14ac:dyDescent="0.3">
      <c r="A96" s="423" t="s">
        <v>569</v>
      </c>
      <c r="B96" s="424" t="s">
        <v>570</v>
      </c>
      <c r="C96" s="425" t="s">
        <v>586</v>
      </c>
      <c r="D96" s="426" t="s">
        <v>587</v>
      </c>
      <c r="E96" s="425" t="s">
        <v>605</v>
      </c>
      <c r="F96" s="426" t="s">
        <v>606</v>
      </c>
      <c r="G96" s="425" t="s">
        <v>752</v>
      </c>
      <c r="H96" s="425" t="s">
        <v>759</v>
      </c>
      <c r="I96" s="427">
        <v>71.389999389648437</v>
      </c>
      <c r="J96" s="427">
        <v>200</v>
      </c>
      <c r="K96" s="428">
        <v>14278</v>
      </c>
    </row>
    <row r="97" spans="1:11" ht="14.4" customHeight="1" x14ac:dyDescent="0.3">
      <c r="A97" s="423" t="s">
        <v>569</v>
      </c>
      <c r="B97" s="424" t="s">
        <v>570</v>
      </c>
      <c r="C97" s="425" t="s">
        <v>586</v>
      </c>
      <c r="D97" s="426" t="s">
        <v>587</v>
      </c>
      <c r="E97" s="425" t="s">
        <v>605</v>
      </c>
      <c r="F97" s="426" t="s">
        <v>606</v>
      </c>
      <c r="G97" s="425" t="s">
        <v>754</v>
      </c>
      <c r="H97" s="425" t="s">
        <v>760</v>
      </c>
      <c r="I97" s="427">
        <v>71.389999389648437</v>
      </c>
      <c r="J97" s="427">
        <v>400</v>
      </c>
      <c r="K97" s="428">
        <v>28556</v>
      </c>
    </row>
    <row r="98" spans="1:11" ht="14.4" customHeight="1" x14ac:dyDescent="0.3">
      <c r="A98" s="423" t="s">
        <v>569</v>
      </c>
      <c r="B98" s="424" t="s">
        <v>570</v>
      </c>
      <c r="C98" s="425" t="s">
        <v>586</v>
      </c>
      <c r="D98" s="426" t="s">
        <v>587</v>
      </c>
      <c r="E98" s="425" t="s">
        <v>605</v>
      </c>
      <c r="F98" s="426" t="s">
        <v>606</v>
      </c>
      <c r="G98" s="425" t="s">
        <v>659</v>
      </c>
      <c r="H98" s="425" t="s">
        <v>660</v>
      </c>
      <c r="I98" s="427">
        <v>0.47249999642372131</v>
      </c>
      <c r="J98" s="427">
        <v>3600</v>
      </c>
      <c r="K98" s="428">
        <v>1695</v>
      </c>
    </row>
    <row r="99" spans="1:11" ht="14.4" customHeight="1" x14ac:dyDescent="0.3">
      <c r="A99" s="423" t="s">
        <v>569</v>
      </c>
      <c r="B99" s="424" t="s">
        <v>570</v>
      </c>
      <c r="C99" s="425" t="s">
        <v>586</v>
      </c>
      <c r="D99" s="426" t="s">
        <v>587</v>
      </c>
      <c r="E99" s="425" t="s">
        <v>661</v>
      </c>
      <c r="F99" s="426" t="s">
        <v>662</v>
      </c>
      <c r="G99" s="425" t="s">
        <v>761</v>
      </c>
      <c r="H99" s="425" t="s">
        <v>762</v>
      </c>
      <c r="I99" s="427">
        <v>692.989990234375</v>
      </c>
      <c r="J99" s="427">
        <v>10</v>
      </c>
      <c r="K99" s="428">
        <v>6929.91015625</v>
      </c>
    </row>
    <row r="100" spans="1:11" ht="14.4" customHeight="1" x14ac:dyDescent="0.3">
      <c r="A100" s="423" t="s">
        <v>569</v>
      </c>
      <c r="B100" s="424" t="s">
        <v>570</v>
      </c>
      <c r="C100" s="425" t="s">
        <v>586</v>
      </c>
      <c r="D100" s="426" t="s">
        <v>587</v>
      </c>
      <c r="E100" s="425" t="s">
        <v>671</v>
      </c>
      <c r="F100" s="426" t="s">
        <v>672</v>
      </c>
      <c r="G100" s="425" t="s">
        <v>675</v>
      </c>
      <c r="H100" s="425" t="s">
        <v>676</v>
      </c>
      <c r="I100" s="427">
        <v>0.55000001192092896</v>
      </c>
      <c r="J100" s="427">
        <v>2000</v>
      </c>
      <c r="K100" s="428">
        <v>1100</v>
      </c>
    </row>
    <row r="101" spans="1:11" ht="14.4" customHeight="1" x14ac:dyDescent="0.3">
      <c r="A101" s="423" t="s">
        <v>569</v>
      </c>
      <c r="B101" s="424" t="s">
        <v>570</v>
      </c>
      <c r="C101" s="425" t="s">
        <v>586</v>
      </c>
      <c r="D101" s="426" t="s">
        <v>587</v>
      </c>
      <c r="E101" s="425" t="s">
        <v>679</v>
      </c>
      <c r="F101" s="426" t="s">
        <v>680</v>
      </c>
      <c r="G101" s="425" t="s">
        <v>763</v>
      </c>
      <c r="H101" s="425" t="s">
        <v>764</v>
      </c>
      <c r="I101" s="427">
        <v>12.585714340209961</v>
      </c>
      <c r="J101" s="427">
        <v>800</v>
      </c>
      <c r="K101" s="428">
        <v>10070</v>
      </c>
    </row>
    <row r="102" spans="1:11" ht="14.4" customHeight="1" x14ac:dyDescent="0.3">
      <c r="A102" s="423" t="s">
        <v>569</v>
      </c>
      <c r="B102" s="424" t="s">
        <v>570</v>
      </c>
      <c r="C102" s="425" t="s">
        <v>586</v>
      </c>
      <c r="D102" s="426" t="s">
        <v>587</v>
      </c>
      <c r="E102" s="425" t="s">
        <v>679</v>
      </c>
      <c r="F102" s="426" t="s">
        <v>680</v>
      </c>
      <c r="G102" s="425" t="s">
        <v>765</v>
      </c>
      <c r="H102" s="425" t="s">
        <v>766</v>
      </c>
      <c r="I102" s="427">
        <v>12.586000061035156</v>
      </c>
      <c r="J102" s="427">
        <v>700</v>
      </c>
      <c r="K102" s="428">
        <v>8811</v>
      </c>
    </row>
    <row r="103" spans="1:11" ht="14.4" customHeight="1" x14ac:dyDescent="0.3">
      <c r="A103" s="423" t="s">
        <v>569</v>
      </c>
      <c r="B103" s="424" t="s">
        <v>570</v>
      </c>
      <c r="C103" s="425" t="s">
        <v>586</v>
      </c>
      <c r="D103" s="426" t="s">
        <v>587</v>
      </c>
      <c r="E103" s="425" t="s">
        <v>679</v>
      </c>
      <c r="F103" s="426" t="s">
        <v>680</v>
      </c>
      <c r="G103" s="425" t="s">
        <v>767</v>
      </c>
      <c r="H103" s="425" t="s">
        <v>768</v>
      </c>
      <c r="I103" s="427">
        <v>12.590000152587891</v>
      </c>
      <c r="J103" s="427">
        <v>50</v>
      </c>
      <c r="K103" s="428">
        <v>629.5</v>
      </c>
    </row>
    <row r="104" spans="1:11" ht="14.4" customHeight="1" x14ac:dyDescent="0.3">
      <c r="A104" s="423" t="s">
        <v>569</v>
      </c>
      <c r="B104" s="424" t="s">
        <v>570</v>
      </c>
      <c r="C104" s="425" t="s">
        <v>586</v>
      </c>
      <c r="D104" s="426" t="s">
        <v>587</v>
      </c>
      <c r="E104" s="425" t="s">
        <v>679</v>
      </c>
      <c r="F104" s="426" t="s">
        <v>680</v>
      </c>
      <c r="G104" s="425" t="s">
        <v>763</v>
      </c>
      <c r="H104" s="425" t="s">
        <v>769</v>
      </c>
      <c r="I104" s="427">
        <v>16.326666514078777</v>
      </c>
      <c r="J104" s="427">
        <v>1300</v>
      </c>
      <c r="K104" s="428">
        <v>20587</v>
      </c>
    </row>
    <row r="105" spans="1:11" ht="14.4" customHeight="1" x14ac:dyDescent="0.3">
      <c r="A105" s="423" t="s">
        <v>569</v>
      </c>
      <c r="B105" s="424" t="s">
        <v>570</v>
      </c>
      <c r="C105" s="425" t="s">
        <v>586</v>
      </c>
      <c r="D105" s="426" t="s">
        <v>587</v>
      </c>
      <c r="E105" s="425" t="s">
        <v>679</v>
      </c>
      <c r="F105" s="426" t="s">
        <v>680</v>
      </c>
      <c r="G105" s="425" t="s">
        <v>765</v>
      </c>
      <c r="H105" s="425" t="s">
        <v>770</v>
      </c>
      <c r="I105" s="427">
        <v>16.492499828338623</v>
      </c>
      <c r="J105" s="427">
        <v>700</v>
      </c>
      <c r="K105" s="428">
        <v>11372</v>
      </c>
    </row>
    <row r="106" spans="1:11" ht="14.4" customHeight="1" x14ac:dyDescent="0.3">
      <c r="A106" s="423" t="s">
        <v>569</v>
      </c>
      <c r="B106" s="424" t="s">
        <v>570</v>
      </c>
      <c r="C106" s="425" t="s">
        <v>586</v>
      </c>
      <c r="D106" s="426" t="s">
        <v>587</v>
      </c>
      <c r="E106" s="425" t="s">
        <v>679</v>
      </c>
      <c r="F106" s="426" t="s">
        <v>680</v>
      </c>
      <c r="G106" s="425" t="s">
        <v>767</v>
      </c>
      <c r="H106" s="425" t="s">
        <v>771</v>
      </c>
      <c r="I106" s="427">
        <v>14.039999961853027</v>
      </c>
      <c r="J106" s="427">
        <v>300</v>
      </c>
      <c r="K106" s="428">
        <v>4212</v>
      </c>
    </row>
    <row r="107" spans="1:11" ht="14.4" customHeight="1" x14ac:dyDescent="0.3">
      <c r="A107" s="423" t="s">
        <v>569</v>
      </c>
      <c r="B107" s="424" t="s">
        <v>570</v>
      </c>
      <c r="C107" s="425" t="s">
        <v>586</v>
      </c>
      <c r="D107" s="426" t="s">
        <v>587</v>
      </c>
      <c r="E107" s="425" t="s">
        <v>679</v>
      </c>
      <c r="F107" s="426" t="s">
        <v>680</v>
      </c>
      <c r="G107" s="425" t="s">
        <v>697</v>
      </c>
      <c r="H107" s="425" t="s">
        <v>707</v>
      </c>
      <c r="I107" s="427">
        <v>10.159999847412109</v>
      </c>
      <c r="J107" s="427">
        <v>200</v>
      </c>
      <c r="K107" s="428">
        <v>2032.800048828125</v>
      </c>
    </row>
    <row r="108" spans="1:11" ht="14.4" customHeight="1" x14ac:dyDescent="0.3">
      <c r="A108" s="423" t="s">
        <v>569</v>
      </c>
      <c r="B108" s="424" t="s">
        <v>570</v>
      </c>
      <c r="C108" s="425" t="s">
        <v>586</v>
      </c>
      <c r="D108" s="426" t="s">
        <v>587</v>
      </c>
      <c r="E108" s="425" t="s">
        <v>679</v>
      </c>
      <c r="F108" s="426" t="s">
        <v>680</v>
      </c>
      <c r="G108" s="425" t="s">
        <v>709</v>
      </c>
      <c r="H108" s="425" t="s">
        <v>710</v>
      </c>
      <c r="I108" s="427">
        <v>0.62999999523162842</v>
      </c>
      <c r="J108" s="427">
        <v>400</v>
      </c>
      <c r="K108" s="428">
        <v>252</v>
      </c>
    </row>
    <row r="109" spans="1:11" ht="14.4" customHeight="1" x14ac:dyDescent="0.3">
      <c r="A109" s="423" t="s">
        <v>569</v>
      </c>
      <c r="B109" s="424" t="s">
        <v>570</v>
      </c>
      <c r="C109" s="425" t="s">
        <v>586</v>
      </c>
      <c r="D109" s="426" t="s">
        <v>587</v>
      </c>
      <c r="E109" s="425" t="s">
        <v>679</v>
      </c>
      <c r="F109" s="426" t="s">
        <v>680</v>
      </c>
      <c r="G109" s="425" t="s">
        <v>681</v>
      </c>
      <c r="H109" s="425" t="s">
        <v>711</v>
      </c>
      <c r="I109" s="427">
        <v>0.62999999523162842</v>
      </c>
      <c r="J109" s="427">
        <v>800</v>
      </c>
      <c r="K109" s="428">
        <v>504</v>
      </c>
    </row>
    <row r="110" spans="1:11" ht="14.4" customHeight="1" x14ac:dyDescent="0.3">
      <c r="A110" s="423" t="s">
        <v>569</v>
      </c>
      <c r="B110" s="424" t="s">
        <v>570</v>
      </c>
      <c r="C110" s="425" t="s">
        <v>589</v>
      </c>
      <c r="D110" s="426" t="s">
        <v>590</v>
      </c>
      <c r="E110" s="425" t="s">
        <v>772</v>
      </c>
      <c r="F110" s="426" t="s">
        <v>773</v>
      </c>
      <c r="G110" s="425" t="s">
        <v>774</v>
      </c>
      <c r="H110" s="425" t="s">
        <v>775</v>
      </c>
      <c r="I110" s="427">
        <v>5317.3701171875</v>
      </c>
      <c r="J110" s="427">
        <v>1</v>
      </c>
      <c r="K110" s="428">
        <v>5317.3701171875</v>
      </c>
    </row>
    <row r="111" spans="1:11" ht="14.4" customHeight="1" x14ac:dyDescent="0.3">
      <c r="A111" s="423" t="s">
        <v>569</v>
      </c>
      <c r="B111" s="424" t="s">
        <v>570</v>
      </c>
      <c r="C111" s="425" t="s">
        <v>589</v>
      </c>
      <c r="D111" s="426" t="s">
        <v>590</v>
      </c>
      <c r="E111" s="425" t="s">
        <v>772</v>
      </c>
      <c r="F111" s="426" t="s">
        <v>773</v>
      </c>
      <c r="G111" s="425" t="s">
        <v>776</v>
      </c>
      <c r="H111" s="425" t="s">
        <v>777</v>
      </c>
      <c r="I111" s="427">
        <v>69.209999084472656</v>
      </c>
      <c r="J111" s="427">
        <v>1</v>
      </c>
      <c r="K111" s="428">
        <v>69.209999084472656</v>
      </c>
    </row>
    <row r="112" spans="1:11" ht="14.4" customHeight="1" x14ac:dyDescent="0.3">
      <c r="A112" s="423" t="s">
        <v>569</v>
      </c>
      <c r="B112" s="424" t="s">
        <v>570</v>
      </c>
      <c r="C112" s="425" t="s">
        <v>589</v>
      </c>
      <c r="D112" s="426" t="s">
        <v>590</v>
      </c>
      <c r="E112" s="425" t="s">
        <v>772</v>
      </c>
      <c r="F112" s="426" t="s">
        <v>773</v>
      </c>
      <c r="G112" s="425" t="s">
        <v>778</v>
      </c>
      <c r="H112" s="425" t="s">
        <v>779</v>
      </c>
      <c r="I112" s="427">
        <v>6695</v>
      </c>
      <c r="J112" s="427">
        <v>1</v>
      </c>
      <c r="K112" s="428">
        <v>6695</v>
      </c>
    </row>
    <row r="113" spans="1:11" ht="14.4" customHeight="1" x14ac:dyDescent="0.3">
      <c r="A113" s="423" t="s">
        <v>569</v>
      </c>
      <c r="B113" s="424" t="s">
        <v>570</v>
      </c>
      <c r="C113" s="425" t="s">
        <v>589</v>
      </c>
      <c r="D113" s="426" t="s">
        <v>590</v>
      </c>
      <c r="E113" s="425" t="s">
        <v>772</v>
      </c>
      <c r="F113" s="426" t="s">
        <v>773</v>
      </c>
      <c r="G113" s="425" t="s">
        <v>780</v>
      </c>
      <c r="H113" s="425" t="s">
        <v>781</v>
      </c>
      <c r="I113" s="427">
        <v>91.355000019073486</v>
      </c>
      <c r="J113" s="427">
        <v>2</v>
      </c>
      <c r="K113" s="428">
        <v>182.71000003814697</v>
      </c>
    </row>
    <row r="114" spans="1:11" ht="14.4" customHeight="1" x14ac:dyDescent="0.3">
      <c r="A114" s="423" t="s">
        <v>569</v>
      </c>
      <c r="B114" s="424" t="s">
        <v>570</v>
      </c>
      <c r="C114" s="425" t="s">
        <v>589</v>
      </c>
      <c r="D114" s="426" t="s">
        <v>590</v>
      </c>
      <c r="E114" s="425" t="s">
        <v>772</v>
      </c>
      <c r="F114" s="426" t="s">
        <v>773</v>
      </c>
      <c r="G114" s="425" t="s">
        <v>782</v>
      </c>
      <c r="H114" s="425" t="s">
        <v>783</v>
      </c>
      <c r="I114" s="427">
        <v>2.4200000762939453</v>
      </c>
      <c r="J114" s="427">
        <v>250</v>
      </c>
      <c r="K114" s="428">
        <v>603.78997802734375</v>
      </c>
    </row>
    <row r="115" spans="1:11" ht="14.4" customHeight="1" x14ac:dyDescent="0.3">
      <c r="A115" s="423" t="s">
        <v>569</v>
      </c>
      <c r="B115" s="424" t="s">
        <v>570</v>
      </c>
      <c r="C115" s="425" t="s">
        <v>589</v>
      </c>
      <c r="D115" s="426" t="s">
        <v>590</v>
      </c>
      <c r="E115" s="425" t="s">
        <v>772</v>
      </c>
      <c r="F115" s="426" t="s">
        <v>773</v>
      </c>
      <c r="G115" s="425" t="s">
        <v>784</v>
      </c>
      <c r="H115" s="425" t="s">
        <v>785</v>
      </c>
      <c r="I115" s="427">
        <v>815.66998291015625</v>
      </c>
      <c r="J115" s="427">
        <v>1</v>
      </c>
      <c r="K115" s="428">
        <v>815.66998291015625</v>
      </c>
    </row>
    <row r="116" spans="1:11" ht="14.4" customHeight="1" x14ac:dyDescent="0.3">
      <c r="A116" s="423" t="s">
        <v>569</v>
      </c>
      <c r="B116" s="424" t="s">
        <v>570</v>
      </c>
      <c r="C116" s="425" t="s">
        <v>589</v>
      </c>
      <c r="D116" s="426" t="s">
        <v>590</v>
      </c>
      <c r="E116" s="425" t="s">
        <v>772</v>
      </c>
      <c r="F116" s="426" t="s">
        <v>773</v>
      </c>
      <c r="G116" s="425" t="s">
        <v>786</v>
      </c>
      <c r="H116" s="425" t="s">
        <v>787</v>
      </c>
      <c r="I116" s="427">
        <v>848.21002197265625</v>
      </c>
      <c r="J116" s="427">
        <v>1</v>
      </c>
      <c r="K116" s="428">
        <v>848.21002197265625</v>
      </c>
    </row>
    <row r="117" spans="1:11" ht="14.4" customHeight="1" x14ac:dyDescent="0.3">
      <c r="A117" s="423" t="s">
        <v>569</v>
      </c>
      <c r="B117" s="424" t="s">
        <v>570</v>
      </c>
      <c r="C117" s="425" t="s">
        <v>589</v>
      </c>
      <c r="D117" s="426" t="s">
        <v>590</v>
      </c>
      <c r="E117" s="425" t="s">
        <v>772</v>
      </c>
      <c r="F117" s="426" t="s">
        <v>773</v>
      </c>
      <c r="G117" s="425" t="s">
        <v>788</v>
      </c>
      <c r="H117" s="425" t="s">
        <v>789</v>
      </c>
      <c r="I117" s="427">
        <v>848.21002197265625</v>
      </c>
      <c r="J117" s="427">
        <v>1</v>
      </c>
      <c r="K117" s="428">
        <v>848.21002197265625</v>
      </c>
    </row>
    <row r="118" spans="1:11" ht="14.4" customHeight="1" x14ac:dyDescent="0.3">
      <c r="A118" s="423" t="s">
        <v>569</v>
      </c>
      <c r="B118" s="424" t="s">
        <v>570</v>
      </c>
      <c r="C118" s="425" t="s">
        <v>589</v>
      </c>
      <c r="D118" s="426" t="s">
        <v>590</v>
      </c>
      <c r="E118" s="425" t="s">
        <v>772</v>
      </c>
      <c r="F118" s="426" t="s">
        <v>773</v>
      </c>
      <c r="G118" s="425" t="s">
        <v>790</v>
      </c>
      <c r="H118" s="425" t="s">
        <v>791</v>
      </c>
      <c r="I118" s="427">
        <v>97.629997253417969</v>
      </c>
      <c r="J118" s="427">
        <v>1</v>
      </c>
      <c r="K118" s="428">
        <v>97.629997253417969</v>
      </c>
    </row>
    <row r="119" spans="1:11" ht="14.4" customHeight="1" x14ac:dyDescent="0.3">
      <c r="A119" s="423" t="s">
        <v>569</v>
      </c>
      <c r="B119" s="424" t="s">
        <v>570</v>
      </c>
      <c r="C119" s="425" t="s">
        <v>589</v>
      </c>
      <c r="D119" s="426" t="s">
        <v>590</v>
      </c>
      <c r="E119" s="425" t="s">
        <v>772</v>
      </c>
      <c r="F119" s="426" t="s">
        <v>773</v>
      </c>
      <c r="G119" s="425" t="s">
        <v>792</v>
      </c>
      <c r="H119" s="425" t="s">
        <v>793</v>
      </c>
      <c r="I119" s="427">
        <v>168.19000244140625</v>
      </c>
      <c r="J119" s="427">
        <v>1</v>
      </c>
      <c r="K119" s="428">
        <v>168.19000244140625</v>
      </c>
    </row>
    <row r="120" spans="1:11" ht="14.4" customHeight="1" x14ac:dyDescent="0.3">
      <c r="A120" s="423" t="s">
        <v>569</v>
      </c>
      <c r="B120" s="424" t="s">
        <v>570</v>
      </c>
      <c r="C120" s="425" t="s">
        <v>589</v>
      </c>
      <c r="D120" s="426" t="s">
        <v>590</v>
      </c>
      <c r="E120" s="425" t="s">
        <v>772</v>
      </c>
      <c r="F120" s="426" t="s">
        <v>773</v>
      </c>
      <c r="G120" s="425" t="s">
        <v>794</v>
      </c>
      <c r="H120" s="425" t="s">
        <v>795</v>
      </c>
      <c r="I120" s="427">
        <v>11.260000228881836</v>
      </c>
      <c r="J120" s="427">
        <v>50</v>
      </c>
      <c r="K120" s="428">
        <v>563</v>
      </c>
    </row>
    <row r="121" spans="1:11" ht="14.4" customHeight="1" x14ac:dyDescent="0.3">
      <c r="A121" s="423" t="s">
        <v>569</v>
      </c>
      <c r="B121" s="424" t="s">
        <v>570</v>
      </c>
      <c r="C121" s="425" t="s">
        <v>589</v>
      </c>
      <c r="D121" s="426" t="s">
        <v>590</v>
      </c>
      <c r="E121" s="425" t="s">
        <v>772</v>
      </c>
      <c r="F121" s="426" t="s">
        <v>773</v>
      </c>
      <c r="G121" s="425" t="s">
        <v>796</v>
      </c>
      <c r="H121" s="425" t="s">
        <v>797</v>
      </c>
      <c r="I121" s="427">
        <v>227.25</v>
      </c>
      <c r="J121" s="427">
        <v>1</v>
      </c>
      <c r="K121" s="428">
        <v>227.25</v>
      </c>
    </row>
    <row r="122" spans="1:11" ht="14.4" customHeight="1" x14ac:dyDescent="0.3">
      <c r="A122" s="423" t="s">
        <v>569</v>
      </c>
      <c r="B122" s="424" t="s">
        <v>570</v>
      </c>
      <c r="C122" s="425" t="s">
        <v>589</v>
      </c>
      <c r="D122" s="426" t="s">
        <v>590</v>
      </c>
      <c r="E122" s="425" t="s">
        <v>772</v>
      </c>
      <c r="F122" s="426" t="s">
        <v>773</v>
      </c>
      <c r="G122" s="425" t="s">
        <v>798</v>
      </c>
      <c r="H122" s="425" t="s">
        <v>799</v>
      </c>
      <c r="I122" s="427">
        <v>181.48500061035156</v>
      </c>
      <c r="J122" s="427">
        <v>2</v>
      </c>
      <c r="K122" s="428">
        <v>362.97000122070312</v>
      </c>
    </row>
    <row r="123" spans="1:11" ht="14.4" customHeight="1" x14ac:dyDescent="0.3">
      <c r="A123" s="423" t="s">
        <v>569</v>
      </c>
      <c r="B123" s="424" t="s">
        <v>570</v>
      </c>
      <c r="C123" s="425" t="s">
        <v>589</v>
      </c>
      <c r="D123" s="426" t="s">
        <v>590</v>
      </c>
      <c r="E123" s="425" t="s">
        <v>772</v>
      </c>
      <c r="F123" s="426" t="s">
        <v>773</v>
      </c>
      <c r="G123" s="425" t="s">
        <v>800</v>
      </c>
      <c r="H123" s="425" t="s">
        <v>801</v>
      </c>
      <c r="I123" s="427">
        <v>552.969970703125</v>
      </c>
      <c r="J123" s="427">
        <v>1</v>
      </c>
      <c r="K123" s="428">
        <v>552.969970703125</v>
      </c>
    </row>
    <row r="124" spans="1:11" ht="14.4" customHeight="1" x14ac:dyDescent="0.3">
      <c r="A124" s="423" t="s">
        <v>569</v>
      </c>
      <c r="B124" s="424" t="s">
        <v>570</v>
      </c>
      <c r="C124" s="425" t="s">
        <v>589</v>
      </c>
      <c r="D124" s="426" t="s">
        <v>590</v>
      </c>
      <c r="E124" s="425" t="s">
        <v>772</v>
      </c>
      <c r="F124" s="426" t="s">
        <v>773</v>
      </c>
      <c r="G124" s="425" t="s">
        <v>802</v>
      </c>
      <c r="H124" s="425" t="s">
        <v>803</v>
      </c>
      <c r="I124" s="427">
        <v>201.26333109537759</v>
      </c>
      <c r="J124" s="427">
        <v>3</v>
      </c>
      <c r="K124" s="428">
        <v>603.78999328613281</v>
      </c>
    </row>
    <row r="125" spans="1:11" ht="14.4" customHeight="1" x14ac:dyDescent="0.3">
      <c r="A125" s="423" t="s">
        <v>569</v>
      </c>
      <c r="B125" s="424" t="s">
        <v>570</v>
      </c>
      <c r="C125" s="425" t="s">
        <v>589</v>
      </c>
      <c r="D125" s="426" t="s">
        <v>590</v>
      </c>
      <c r="E125" s="425" t="s">
        <v>772</v>
      </c>
      <c r="F125" s="426" t="s">
        <v>773</v>
      </c>
      <c r="G125" s="425" t="s">
        <v>804</v>
      </c>
      <c r="H125" s="425" t="s">
        <v>805</v>
      </c>
      <c r="I125" s="427">
        <v>159.72000122070312</v>
      </c>
      <c r="J125" s="427">
        <v>2</v>
      </c>
      <c r="K125" s="428">
        <v>319.44000244140625</v>
      </c>
    </row>
    <row r="126" spans="1:11" ht="14.4" customHeight="1" x14ac:dyDescent="0.3">
      <c r="A126" s="423" t="s">
        <v>569</v>
      </c>
      <c r="B126" s="424" t="s">
        <v>570</v>
      </c>
      <c r="C126" s="425" t="s">
        <v>589</v>
      </c>
      <c r="D126" s="426" t="s">
        <v>590</v>
      </c>
      <c r="E126" s="425" t="s">
        <v>772</v>
      </c>
      <c r="F126" s="426" t="s">
        <v>773</v>
      </c>
      <c r="G126" s="425" t="s">
        <v>806</v>
      </c>
      <c r="H126" s="425" t="s">
        <v>807</v>
      </c>
      <c r="I126" s="427">
        <v>161</v>
      </c>
      <c r="J126" s="427">
        <v>2</v>
      </c>
      <c r="K126" s="428">
        <v>322</v>
      </c>
    </row>
    <row r="127" spans="1:11" ht="14.4" customHeight="1" x14ac:dyDescent="0.3">
      <c r="A127" s="423" t="s">
        <v>569</v>
      </c>
      <c r="B127" s="424" t="s">
        <v>570</v>
      </c>
      <c r="C127" s="425" t="s">
        <v>589</v>
      </c>
      <c r="D127" s="426" t="s">
        <v>590</v>
      </c>
      <c r="E127" s="425" t="s">
        <v>772</v>
      </c>
      <c r="F127" s="426" t="s">
        <v>773</v>
      </c>
      <c r="G127" s="425" t="s">
        <v>808</v>
      </c>
      <c r="H127" s="425" t="s">
        <v>809</v>
      </c>
      <c r="I127" s="427">
        <v>398.08999633789062</v>
      </c>
      <c r="J127" s="427">
        <v>1</v>
      </c>
      <c r="K127" s="428">
        <v>398.08999633789062</v>
      </c>
    </row>
    <row r="128" spans="1:11" ht="14.4" customHeight="1" x14ac:dyDescent="0.3">
      <c r="A128" s="423" t="s">
        <v>569</v>
      </c>
      <c r="B128" s="424" t="s">
        <v>570</v>
      </c>
      <c r="C128" s="425" t="s">
        <v>589</v>
      </c>
      <c r="D128" s="426" t="s">
        <v>590</v>
      </c>
      <c r="E128" s="425" t="s">
        <v>772</v>
      </c>
      <c r="F128" s="426" t="s">
        <v>773</v>
      </c>
      <c r="G128" s="425" t="s">
        <v>810</v>
      </c>
      <c r="H128" s="425" t="s">
        <v>811</v>
      </c>
      <c r="I128" s="427">
        <v>1.9800000190734863</v>
      </c>
      <c r="J128" s="427">
        <v>10</v>
      </c>
      <c r="K128" s="428">
        <v>19.799999237060547</v>
      </c>
    </row>
    <row r="129" spans="1:11" ht="14.4" customHeight="1" x14ac:dyDescent="0.3">
      <c r="A129" s="423" t="s">
        <v>569</v>
      </c>
      <c r="B129" s="424" t="s">
        <v>570</v>
      </c>
      <c r="C129" s="425" t="s">
        <v>589</v>
      </c>
      <c r="D129" s="426" t="s">
        <v>590</v>
      </c>
      <c r="E129" s="425" t="s">
        <v>714</v>
      </c>
      <c r="F129" s="426" t="s">
        <v>715</v>
      </c>
      <c r="G129" s="425" t="s">
        <v>812</v>
      </c>
      <c r="H129" s="425" t="s">
        <v>813</v>
      </c>
      <c r="I129" s="427">
        <v>375.10000610351562</v>
      </c>
      <c r="J129" s="427">
        <v>3</v>
      </c>
      <c r="K129" s="428">
        <v>1125.300048828125</v>
      </c>
    </row>
    <row r="130" spans="1:11" ht="14.4" customHeight="1" x14ac:dyDescent="0.3">
      <c r="A130" s="423" t="s">
        <v>569</v>
      </c>
      <c r="B130" s="424" t="s">
        <v>570</v>
      </c>
      <c r="C130" s="425" t="s">
        <v>589</v>
      </c>
      <c r="D130" s="426" t="s">
        <v>590</v>
      </c>
      <c r="E130" s="425" t="s">
        <v>714</v>
      </c>
      <c r="F130" s="426" t="s">
        <v>715</v>
      </c>
      <c r="G130" s="425" t="s">
        <v>814</v>
      </c>
      <c r="H130" s="425" t="s">
        <v>815</v>
      </c>
      <c r="I130" s="427">
        <v>39.200000762939453</v>
      </c>
      <c r="J130" s="427">
        <v>5</v>
      </c>
      <c r="K130" s="428">
        <v>196.02000427246094</v>
      </c>
    </row>
    <row r="131" spans="1:11" ht="14.4" customHeight="1" x14ac:dyDescent="0.3">
      <c r="A131" s="423" t="s">
        <v>569</v>
      </c>
      <c r="B131" s="424" t="s">
        <v>570</v>
      </c>
      <c r="C131" s="425" t="s">
        <v>589</v>
      </c>
      <c r="D131" s="426" t="s">
        <v>590</v>
      </c>
      <c r="E131" s="425" t="s">
        <v>714</v>
      </c>
      <c r="F131" s="426" t="s">
        <v>715</v>
      </c>
      <c r="G131" s="425" t="s">
        <v>716</v>
      </c>
      <c r="H131" s="425" t="s">
        <v>717</v>
      </c>
      <c r="I131" s="427">
        <v>38.360000610351563</v>
      </c>
      <c r="J131" s="427">
        <v>10</v>
      </c>
      <c r="K131" s="428">
        <v>383.55999755859375</v>
      </c>
    </row>
    <row r="132" spans="1:11" ht="14.4" customHeight="1" x14ac:dyDescent="0.3">
      <c r="A132" s="423" t="s">
        <v>569</v>
      </c>
      <c r="B132" s="424" t="s">
        <v>570</v>
      </c>
      <c r="C132" s="425" t="s">
        <v>589</v>
      </c>
      <c r="D132" s="426" t="s">
        <v>590</v>
      </c>
      <c r="E132" s="425" t="s">
        <v>714</v>
      </c>
      <c r="F132" s="426" t="s">
        <v>715</v>
      </c>
      <c r="G132" s="425" t="s">
        <v>816</v>
      </c>
      <c r="H132" s="425" t="s">
        <v>817</v>
      </c>
      <c r="I132" s="427">
        <v>177.50999450683594</v>
      </c>
      <c r="J132" s="427">
        <v>2</v>
      </c>
      <c r="K132" s="428">
        <v>355.010009765625</v>
      </c>
    </row>
    <row r="133" spans="1:11" ht="14.4" customHeight="1" x14ac:dyDescent="0.3">
      <c r="A133" s="423" t="s">
        <v>569</v>
      </c>
      <c r="B133" s="424" t="s">
        <v>570</v>
      </c>
      <c r="C133" s="425" t="s">
        <v>589</v>
      </c>
      <c r="D133" s="426" t="s">
        <v>590</v>
      </c>
      <c r="E133" s="425" t="s">
        <v>714</v>
      </c>
      <c r="F133" s="426" t="s">
        <v>715</v>
      </c>
      <c r="G133" s="425" t="s">
        <v>818</v>
      </c>
      <c r="H133" s="425" t="s">
        <v>819</v>
      </c>
      <c r="I133" s="427">
        <v>571.6300048828125</v>
      </c>
      <c r="J133" s="427">
        <v>1</v>
      </c>
      <c r="K133" s="428">
        <v>571.6300048828125</v>
      </c>
    </row>
    <row r="134" spans="1:11" ht="14.4" customHeight="1" x14ac:dyDescent="0.3">
      <c r="A134" s="423" t="s">
        <v>569</v>
      </c>
      <c r="B134" s="424" t="s">
        <v>570</v>
      </c>
      <c r="C134" s="425" t="s">
        <v>589</v>
      </c>
      <c r="D134" s="426" t="s">
        <v>590</v>
      </c>
      <c r="E134" s="425" t="s">
        <v>714</v>
      </c>
      <c r="F134" s="426" t="s">
        <v>715</v>
      </c>
      <c r="G134" s="425" t="s">
        <v>820</v>
      </c>
      <c r="H134" s="425" t="s">
        <v>821</v>
      </c>
      <c r="I134" s="427">
        <v>361</v>
      </c>
      <c r="J134" s="427">
        <v>1</v>
      </c>
      <c r="K134" s="428">
        <v>361</v>
      </c>
    </row>
    <row r="135" spans="1:11" ht="14.4" customHeight="1" x14ac:dyDescent="0.3">
      <c r="A135" s="423" t="s">
        <v>569</v>
      </c>
      <c r="B135" s="424" t="s">
        <v>570</v>
      </c>
      <c r="C135" s="425" t="s">
        <v>589</v>
      </c>
      <c r="D135" s="426" t="s">
        <v>590</v>
      </c>
      <c r="E135" s="425" t="s">
        <v>714</v>
      </c>
      <c r="F135" s="426" t="s">
        <v>715</v>
      </c>
      <c r="G135" s="425" t="s">
        <v>822</v>
      </c>
      <c r="H135" s="425" t="s">
        <v>823</v>
      </c>
      <c r="I135" s="427">
        <v>776.52001953125</v>
      </c>
      <c r="J135" s="427">
        <v>1</v>
      </c>
      <c r="K135" s="428">
        <v>776.52001953125</v>
      </c>
    </row>
    <row r="136" spans="1:11" ht="14.4" customHeight="1" x14ac:dyDescent="0.3">
      <c r="A136" s="423" t="s">
        <v>569</v>
      </c>
      <c r="B136" s="424" t="s">
        <v>570</v>
      </c>
      <c r="C136" s="425" t="s">
        <v>589</v>
      </c>
      <c r="D136" s="426" t="s">
        <v>590</v>
      </c>
      <c r="E136" s="425" t="s">
        <v>714</v>
      </c>
      <c r="F136" s="426" t="s">
        <v>715</v>
      </c>
      <c r="G136" s="425" t="s">
        <v>824</v>
      </c>
      <c r="H136" s="425" t="s">
        <v>825</v>
      </c>
      <c r="I136" s="427">
        <v>124.62999725341797</v>
      </c>
      <c r="J136" s="427">
        <v>3</v>
      </c>
      <c r="K136" s="428">
        <v>373.8900146484375</v>
      </c>
    </row>
    <row r="137" spans="1:11" ht="14.4" customHeight="1" x14ac:dyDescent="0.3">
      <c r="A137" s="423" t="s">
        <v>569</v>
      </c>
      <c r="B137" s="424" t="s">
        <v>570</v>
      </c>
      <c r="C137" s="425" t="s">
        <v>589</v>
      </c>
      <c r="D137" s="426" t="s">
        <v>590</v>
      </c>
      <c r="E137" s="425" t="s">
        <v>714</v>
      </c>
      <c r="F137" s="426" t="s">
        <v>715</v>
      </c>
      <c r="G137" s="425" t="s">
        <v>826</v>
      </c>
      <c r="H137" s="425" t="s">
        <v>827</v>
      </c>
      <c r="I137" s="427">
        <v>97.529998779296875</v>
      </c>
      <c r="J137" s="427">
        <v>3</v>
      </c>
      <c r="K137" s="428">
        <v>292.57998657226562</v>
      </c>
    </row>
    <row r="138" spans="1:11" ht="14.4" customHeight="1" x14ac:dyDescent="0.3">
      <c r="A138" s="423" t="s">
        <v>569</v>
      </c>
      <c r="B138" s="424" t="s">
        <v>570</v>
      </c>
      <c r="C138" s="425" t="s">
        <v>589</v>
      </c>
      <c r="D138" s="426" t="s">
        <v>590</v>
      </c>
      <c r="E138" s="425" t="s">
        <v>609</v>
      </c>
      <c r="F138" s="426" t="s">
        <v>610</v>
      </c>
      <c r="G138" s="425" t="s">
        <v>828</v>
      </c>
      <c r="H138" s="425" t="s">
        <v>829</v>
      </c>
      <c r="I138" s="427">
        <v>1.1699999570846558</v>
      </c>
      <c r="J138" s="427">
        <v>20</v>
      </c>
      <c r="K138" s="428">
        <v>23.399999618530273</v>
      </c>
    </row>
    <row r="139" spans="1:11" ht="14.4" customHeight="1" x14ac:dyDescent="0.3">
      <c r="A139" s="423" t="s">
        <v>569</v>
      </c>
      <c r="B139" s="424" t="s">
        <v>570</v>
      </c>
      <c r="C139" s="425" t="s">
        <v>589</v>
      </c>
      <c r="D139" s="426" t="s">
        <v>590</v>
      </c>
      <c r="E139" s="425" t="s">
        <v>609</v>
      </c>
      <c r="F139" s="426" t="s">
        <v>610</v>
      </c>
      <c r="G139" s="425" t="s">
        <v>830</v>
      </c>
      <c r="H139" s="425" t="s">
        <v>831</v>
      </c>
      <c r="I139" s="427">
        <v>13.020000457763672</v>
      </c>
      <c r="J139" s="427">
        <v>13</v>
      </c>
      <c r="K139" s="428">
        <v>169.26000213623047</v>
      </c>
    </row>
    <row r="140" spans="1:11" ht="14.4" customHeight="1" x14ac:dyDescent="0.3">
      <c r="A140" s="423" t="s">
        <v>569</v>
      </c>
      <c r="B140" s="424" t="s">
        <v>570</v>
      </c>
      <c r="C140" s="425" t="s">
        <v>589</v>
      </c>
      <c r="D140" s="426" t="s">
        <v>590</v>
      </c>
      <c r="E140" s="425" t="s">
        <v>609</v>
      </c>
      <c r="F140" s="426" t="s">
        <v>610</v>
      </c>
      <c r="G140" s="425" t="s">
        <v>832</v>
      </c>
      <c r="H140" s="425" t="s">
        <v>833</v>
      </c>
      <c r="I140" s="427">
        <v>23.920000076293945</v>
      </c>
      <c r="J140" s="427">
        <v>1</v>
      </c>
      <c r="K140" s="428">
        <v>23.920000076293945</v>
      </c>
    </row>
    <row r="141" spans="1:11" ht="14.4" customHeight="1" x14ac:dyDescent="0.3">
      <c r="A141" s="423" t="s">
        <v>569</v>
      </c>
      <c r="B141" s="424" t="s">
        <v>570</v>
      </c>
      <c r="C141" s="425" t="s">
        <v>589</v>
      </c>
      <c r="D141" s="426" t="s">
        <v>590</v>
      </c>
      <c r="E141" s="425" t="s">
        <v>609</v>
      </c>
      <c r="F141" s="426" t="s">
        <v>610</v>
      </c>
      <c r="G141" s="425" t="s">
        <v>834</v>
      </c>
      <c r="H141" s="425" t="s">
        <v>835</v>
      </c>
      <c r="I141" s="427">
        <v>2.7400000095367432</v>
      </c>
      <c r="J141" s="427">
        <v>21</v>
      </c>
      <c r="K141" s="428">
        <v>57.540000915527344</v>
      </c>
    </row>
    <row r="142" spans="1:11" ht="14.4" customHeight="1" x14ac:dyDescent="0.3">
      <c r="A142" s="423" t="s">
        <v>569</v>
      </c>
      <c r="B142" s="424" t="s">
        <v>570</v>
      </c>
      <c r="C142" s="425" t="s">
        <v>589</v>
      </c>
      <c r="D142" s="426" t="s">
        <v>590</v>
      </c>
      <c r="E142" s="425" t="s">
        <v>605</v>
      </c>
      <c r="F142" s="426" t="s">
        <v>606</v>
      </c>
      <c r="G142" s="425" t="s">
        <v>836</v>
      </c>
      <c r="H142" s="425" t="s">
        <v>837</v>
      </c>
      <c r="I142" s="427">
        <v>2.4100000858306885</v>
      </c>
      <c r="J142" s="427">
        <v>500</v>
      </c>
      <c r="K142" s="428">
        <v>1205.8900146484375</v>
      </c>
    </row>
    <row r="143" spans="1:11" ht="14.4" customHeight="1" x14ac:dyDescent="0.3">
      <c r="A143" s="423" t="s">
        <v>569</v>
      </c>
      <c r="B143" s="424" t="s">
        <v>570</v>
      </c>
      <c r="C143" s="425" t="s">
        <v>589</v>
      </c>
      <c r="D143" s="426" t="s">
        <v>590</v>
      </c>
      <c r="E143" s="425" t="s">
        <v>605</v>
      </c>
      <c r="F143" s="426" t="s">
        <v>606</v>
      </c>
      <c r="G143" s="425" t="s">
        <v>838</v>
      </c>
      <c r="H143" s="425" t="s">
        <v>839</v>
      </c>
      <c r="I143" s="427">
        <v>22.989999771118164</v>
      </c>
      <c r="J143" s="427">
        <v>2</v>
      </c>
      <c r="K143" s="428">
        <v>45.979999542236328</v>
      </c>
    </row>
    <row r="144" spans="1:11" ht="14.4" customHeight="1" x14ac:dyDescent="0.3">
      <c r="A144" s="423" t="s">
        <v>569</v>
      </c>
      <c r="B144" s="424" t="s">
        <v>570</v>
      </c>
      <c r="C144" s="425" t="s">
        <v>589</v>
      </c>
      <c r="D144" s="426" t="s">
        <v>590</v>
      </c>
      <c r="E144" s="425" t="s">
        <v>605</v>
      </c>
      <c r="F144" s="426" t="s">
        <v>606</v>
      </c>
      <c r="G144" s="425" t="s">
        <v>840</v>
      </c>
      <c r="H144" s="425" t="s">
        <v>841</v>
      </c>
      <c r="I144" s="427">
        <v>29.040000915527344</v>
      </c>
      <c r="J144" s="427">
        <v>2</v>
      </c>
      <c r="K144" s="428">
        <v>58.080001831054688</v>
      </c>
    </row>
    <row r="145" spans="1:11" ht="14.4" customHeight="1" x14ac:dyDescent="0.3">
      <c r="A145" s="423" t="s">
        <v>569</v>
      </c>
      <c r="B145" s="424" t="s">
        <v>570</v>
      </c>
      <c r="C145" s="425" t="s">
        <v>589</v>
      </c>
      <c r="D145" s="426" t="s">
        <v>590</v>
      </c>
      <c r="E145" s="425" t="s">
        <v>605</v>
      </c>
      <c r="F145" s="426" t="s">
        <v>606</v>
      </c>
      <c r="G145" s="425" t="s">
        <v>842</v>
      </c>
      <c r="H145" s="425" t="s">
        <v>843</v>
      </c>
      <c r="I145" s="427">
        <v>39.930000305175781</v>
      </c>
      <c r="J145" s="427">
        <v>2</v>
      </c>
      <c r="K145" s="428">
        <v>79.860000610351563</v>
      </c>
    </row>
    <row r="146" spans="1:11" ht="14.4" customHeight="1" x14ac:dyDescent="0.3">
      <c r="A146" s="423" t="s">
        <v>569</v>
      </c>
      <c r="B146" s="424" t="s">
        <v>570</v>
      </c>
      <c r="C146" s="425" t="s">
        <v>589</v>
      </c>
      <c r="D146" s="426" t="s">
        <v>590</v>
      </c>
      <c r="E146" s="425" t="s">
        <v>605</v>
      </c>
      <c r="F146" s="426" t="s">
        <v>606</v>
      </c>
      <c r="G146" s="425" t="s">
        <v>844</v>
      </c>
      <c r="H146" s="425" t="s">
        <v>845</v>
      </c>
      <c r="I146" s="427">
        <v>49.610000610351562</v>
      </c>
      <c r="J146" s="427">
        <v>2</v>
      </c>
      <c r="K146" s="428">
        <v>99.220001220703125</v>
      </c>
    </row>
    <row r="147" spans="1:11" ht="14.4" customHeight="1" x14ac:dyDescent="0.3">
      <c r="A147" s="423" t="s">
        <v>569</v>
      </c>
      <c r="B147" s="424" t="s">
        <v>570</v>
      </c>
      <c r="C147" s="425" t="s">
        <v>589</v>
      </c>
      <c r="D147" s="426" t="s">
        <v>590</v>
      </c>
      <c r="E147" s="425" t="s">
        <v>605</v>
      </c>
      <c r="F147" s="426" t="s">
        <v>606</v>
      </c>
      <c r="G147" s="425" t="s">
        <v>846</v>
      </c>
      <c r="H147" s="425" t="s">
        <v>847</v>
      </c>
      <c r="I147" s="427">
        <v>93.169998168945313</v>
      </c>
      <c r="J147" s="427">
        <v>2</v>
      </c>
      <c r="K147" s="428">
        <v>186.33999633789063</v>
      </c>
    </row>
    <row r="148" spans="1:11" ht="14.4" customHeight="1" x14ac:dyDescent="0.3">
      <c r="A148" s="423" t="s">
        <v>569</v>
      </c>
      <c r="B148" s="424" t="s">
        <v>570</v>
      </c>
      <c r="C148" s="425" t="s">
        <v>602</v>
      </c>
      <c r="D148" s="426" t="s">
        <v>603</v>
      </c>
      <c r="E148" s="425" t="s">
        <v>772</v>
      </c>
      <c r="F148" s="426" t="s">
        <v>773</v>
      </c>
      <c r="G148" s="425" t="s">
        <v>848</v>
      </c>
      <c r="H148" s="425" t="s">
        <v>849</v>
      </c>
      <c r="I148" s="427">
        <v>11.663333257039389</v>
      </c>
      <c r="J148" s="427">
        <v>90</v>
      </c>
      <c r="K148" s="428">
        <v>1049.6299743652344</v>
      </c>
    </row>
    <row r="149" spans="1:11" ht="14.4" customHeight="1" x14ac:dyDescent="0.3">
      <c r="A149" s="423" t="s">
        <v>569</v>
      </c>
      <c r="B149" s="424" t="s">
        <v>570</v>
      </c>
      <c r="C149" s="425" t="s">
        <v>602</v>
      </c>
      <c r="D149" s="426" t="s">
        <v>603</v>
      </c>
      <c r="E149" s="425" t="s">
        <v>772</v>
      </c>
      <c r="F149" s="426" t="s">
        <v>773</v>
      </c>
      <c r="G149" s="425" t="s">
        <v>850</v>
      </c>
      <c r="H149" s="425" t="s">
        <v>851</v>
      </c>
      <c r="I149" s="427">
        <v>148.42999267578125</v>
      </c>
      <c r="J149" s="427">
        <v>7</v>
      </c>
      <c r="K149" s="428">
        <v>1039.02001953125</v>
      </c>
    </row>
    <row r="150" spans="1:11" ht="14.4" customHeight="1" x14ac:dyDescent="0.3">
      <c r="A150" s="423" t="s">
        <v>569</v>
      </c>
      <c r="B150" s="424" t="s">
        <v>570</v>
      </c>
      <c r="C150" s="425" t="s">
        <v>602</v>
      </c>
      <c r="D150" s="426" t="s">
        <v>603</v>
      </c>
      <c r="E150" s="425" t="s">
        <v>772</v>
      </c>
      <c r="F150" s="426" t="s">
        <v>773</v>
      </c>
      <c r="G150" s="425" t="s">
        <v>852</v>
      </c>
      <c r="H150" s="425" t="s">
        <v>853</v>
      </c>
      <c r="I150" s="427">
        <v>13588.23046875</v>
      </c>
      <c r="J150" s="427">
        <v>1</v>
      </c>
      <c r="K150" s="428">
        <v>13588.23046875</v>
      </c>
    </row>
    <row r="151" spans="1:11" ht="14.4" customHeight="1" x14ac:dyDescent="0.3">
      <c r="A151" s="423" t="s">
        <v>569</v>
      </c>
      <c r="B151" s="424" t="s">
        <v>570</v>
      </c>
      <c r="C151" s="425" t="s">
        <v>602</v>
      </c>
      <c r="D151" s="426" t="s">
        <v>603</v>
      </c>
      <c r="E151" s="425" t="s">
        <v>714</v>
      </c>
      <c r="F151" s="426" t="s">
        <v>715</v>
      </c>
      <c r="G151" s="425" t="s">
        <v>854</v>
      </c>
      <c r="H151" s="425" t="s">
        <v>855</v>
      </c>
      <c r="I151" s="427">
        <v>1015.9199829101562</v>
      </c>
      <c r="J151" s="427">
        <v>1</v>
      </c>
      <c r="K151" s="428">
        <v>1015.9199829101562</v>
      </c>
    </row>
    <row r="152" spans="1:11" ht="14.4" customHeight="1" thickBot="1" x14ac:dyDescent="0.35">
      <c r="A152" s="429" t="s">
        <v>569</v>
      </c>
      <c r="B152" s="430" t="s">
        <v>570</v>
      </c>
      <c r="C152" s="431" t="s">
        <v>602</v>
      </c>
      <c r="D152" s="432" t="s">
        <v>603</v>
      </c>
      <c r="E152" s="431" t="s">
        <v>605</v>
      </c>
      <c r="F152" s="432" t="s">
        <v>606</v>
      </c>
      <c r="G152" s="431" t="s">
        <v>856</v>
      </c>
      <c r="H152" s="431" t="s">
        <v>857</v>
      </c>
      <c r="I152" s="433">
        <v>3.8499999046325684</v>
      </c>
      <c r="J152" s="433">
        <v>500</v>
      </c>
      <c r="K152" s="434">
        <v>1925.1099853515625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2018-12-19T08:29:23Z</dcterms:modified>
</cp:coreProperties>
</file>