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Materiál Žádanky" sheetId="420" r:id="rId7"/>
    <sheet name="MŽ Detail" sheetId="403" r:id="rId8"/>
    <sheet name="Osobní náklady" sheetId="431" r:id="rId9"/>
    <sheet name="ON Data" sheetId="432" state="hidden" r:id="rId10"/>
    <sheet name="ZV Vykáz.-H" sheetId="410" r:id="rId11"/>
    <sheet name="ZV Vykáz.-H Detail" sheetId="377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3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_xlnm._FilterDatabase" localSheetId="11" hidden="1">'ZV Vykáz.-H Detail'!$A$5:$Q$5</definedName>
    <definedName name="doměsíce">#REF!</definedName>
    <definedName name="Obdobi" localSheetId="9">'ON Data'!$B$3:$B$16</definedName>
    <definedName name="Obdobi" localSheetId="8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G9" i="431"/>
  <c r="I9" i="431"/>
  <c r="I13" i="431"/>
  <c r="J13" i="431"/>
  <c r="L9" i="431"/>
  <c r="M13" i="431"/>
  <c r="O9" i="431"/>
  <c r="P13" i="431"/>
  <c r="Q13" i="431"/>
  <c r="K14" i="431"/>
  <c r="M10" i="431"/>
  <c r="O10" i="431"/>
  <c r="P14" i="431"/>
  <c r="N15" i="431"/>
  <c r="P11" i="431"/>
  <c r="C10" i="431"/>
  <c r="C14" i="431"/>
  <c r="D10" i="431"/>
  <c r="D14" i="431"/>
  <c r="E10" i="431"/>
  <c r="E14" i="431"/>
  <c r="F10" i="431"/>
  <c r="F14" i="431"/>
  <c r="G10" i="431"/>
  <c r="G14" i="431"/>
  <c r="H10" i="431"/>
  <c r="H14" i="431"/>
  <c r="I10" i="431"/>
  <c r="I14" i="431"/>
  <c r="J10" i="431"/>
  <c r="K10" i="431"/>
  <c r="L10" i="431"/>
  <c r="M14" i="431"/>
  <c r="O14" i="431"/>
  <c r="Q14" i="431"/>
  <c r="P15" i="431"/>
  <c r="C11" i="431"/>
  <c r="C15" i="431"/>
  <c r="D11" i="431"/>
  <c r="D15" i="431"/>
  <c r="E11" i="431"/>
  <c r="E15" i="431"/>
  <c r="F11" i="431"/>
  <c r="F15" i="431"/>
  <c r="G11" i="431"/>
  <c r="G15" i="431"/>
  <c r="H11" i="431"/>
  <c r="H15" i="431"/>
  <c r="I11" i="431"/>
  <c r="I15" i="431"/>
  <c r="J11" i="431"/>
  <c r="J15" i="431"/>
  <c r="K11" i="431"/>
  <c r="K15" i="431"/>
  <c r="L11" i="431"/>
  <c r="L15" i="431"/>
  <c r="M11" i="431"/>
  <c r="M15" i="431"/>
  <c r="O11" i="431"/>
  <c r="Q11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C13" i="431"/>
  <c r="D9" i="431"/>
  <c r="D13" i="431"/>
  <c r="E9" i="431"/>
  <c r="E13" i="431"/>
  <c r="F9" i="431"/>
  <c r="F13" i="431"/>
  <c r="G13" i="431"/>
  <c r="H9" i="431"/>
  <c r="H13" i="431"/>
  <c r="J9" i="431"/>
  <c r="K9" i="431"/>
  <c r="K13" i="431"/>
  <c r="L13" i="431"/>
  <c r="M9" i="431"/>
  <c r="N9" i="431"/>
  <c r="N13" i="431"/>
  <c r="O13" i="431"/>
  <c r="P9" i="431"/>
  <c r="Q9" i="431"/>
  <c r="J14" i="431"/>
  <c r="L14" i="431"/>
  <c r="N10" i="431"/>
  <c r="N14" i="431"/>
  <c r="P10" i="431"/>
  <c r="Q10" i="431"/>
  <c r="N11" i="431"/>
  <c r="O15" i="431"/>
  <c r="Q15" i="431"/>
  <c r="F8" i="431"/>
  <c r="M8" i="431"/>
  <c r="K8" i="431"/>
  <c r="D8" i="431"/>
  <c r="J8" i="431"/>
  <c r="P8" i="431"/>
  <c r="I8" i="431"/>
  <c r="H8" i="431"/>
  <c r="N8" i="431"/>
  <c r="Q8" i="431"/>
  <c r="C8" i="431"/>
  <c r="L8" i="431"/>
  <c r="O8" i="431"/>
  <c r="G8" i="431"/>
  <c r="E8" i="431"/>
  <c r="S15" i="431" l="1"/>
  <c r="R15" i="431"/>
  <c r="R10" i="431"/>
  <c r="S10" i="431"/>
  <c r="S9" i="431"/>
  <c r="R9" i="431"/>
  <c r="R16" i="431"/>
  <c r="S16" i="431"/>
  <c r="R12" i="431"/>
  <c r="S12" i="431"/>
  <c r="R11" i="431"/>
  <c r="S11" i="431"/>
  <c r="S14" i="431"/>
  <c r="R14" i="431"/>
  <c r="R13" i="431"/>
  <c r="S13" i="431"/>
  <c r="G6" i="431"/>
  <c r="O6" i="431"/>
  <c r="L6" i="431"/>
  <c r="C6" i="431"/>
  <c r="R8" i="431"/>
  <c r="S8" i="431"/>
  <c r="Q6" i="431"/>
  <c r="N6" i="431"/>
  <c r="H6" i="431"/>
  <c r="I6" i="431"/>
  <c r="P6" i="431"/>
  <c r="J6" i="431"/>
  <c r="K6" i="431"/>
  <c r="M6" i="431"/>
  <c r="R6" i="431" l="1"/>
  <c r="S6" i="431"/>
  <c r="E11" i="339" l="1"/>
  <c r="C11" i="339" l="1"/>
  <c r="A7" i="414" l="1"/>
  <c r="A11" i="383" l="1"/>
  <c r="A10" i="383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6" i="414" s="1"/>
  <c r="B11" i="339" l="1"/>
  <c r="J11" i="339" s="1"/>
  <c r="I11" i="339" l="1"/>
  <c r="F11" i="339"/>
  <c r="H11" i="339" l="1"/>
  <c r="G11" i="339"/>
  <c r="A16" i="414"/>
  <c r="A11" i="414"/>
  <c r="A12" i="414"/>
  <c r="A4" i="414"/>
  <c r="A6" i="339" l="1"/>
  <c r="A5" i="339"/>
  <c r="C15" i="414"/>
  <c r="C12" i="414"/>
  <c r="D4" i="414"/>
  <c r="D15" i="414"/>
  <c r="D12" i="414"/>
  <c r="C11" i="414" l="1"/>
  <c r="C7" i="414"/>
  <c r="E16" i="414" l="1"/>
  <c r="E11" i="414"/>
  <c r="E7" i="414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D17" i="414"/>
  <c r="C17" i="414"/>
  <c r="I12" i="339" l="1"/>
  <c r="I13" i="339" s="1"/>
  <c r="F13" i="339"/>
  <c r="E13" i="339"/>
  <c r="E15" i="339" s="1"/>
  <c r="H12" i="339"/>
  <c r="G12" i="339"/>
  <c r="A4" i="383"/>
  <c r="A17" i="383"/>
  <c r="A16" i="383"/>
  <c r="A13" i="383"/>
  <c r="A12" i="383"/>
  <c r="A7" i="383"/>
  <c r="A6" i="383"/>
  <c r="A5" i="383"/>
  <c r="C13" i="339"/>
  <c r="C15" i="339" s="1"/>
  <c r="B13" i="339"/>
  <c r="C4" i="414"/>
  <c r="D14" i="414"/>
  <c r="J13" i="339" l="1"/>
  <c r="B15" i="339"/>
  <c r="H13" i="339"/>
  <c r="F15" i="339"/>
  <c r="E12" i="414"/>
  <c r="E4" i="414"/>
  <c r="G13" i="339"/>
  <c r="G15" i="339" l="1"/>
  <c r="H15" i="339"/>
  <c r="E15" i="414"/>
  <c r="E17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<sst xmlns="http://schemas.openxmlformats.org/spreadsheetml/2006/main" count="2217" uniqueCount="757">
  <si>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</si>
  <si>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</si>
  <si>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</si>
  <si>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</si>
  <si>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</si>
  <si>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</si>
  <si>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</si>
  <si>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</si>
  <si>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</si>
  <si>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</si>
  <si>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</si>
  <si>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</si>
  <si>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</si>
  <si>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</si>
  <si>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</si>
  <si>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</si>
  <si>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</si>
  <si>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</si>
  <si>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</si>
  <si>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</si>
  <si>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</si>
  <si>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</si>
  <si>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</si>
  <si>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</si>
  <si>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</si>
  <si>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</si>
  <si>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</si>
  <si>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</si>
  <si>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</si>
  <si>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</si>
  <si>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</si>
  <si>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</si>
  <si>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</si>
  <si>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</si>
  <si>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</si>
  <si>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</si>
  <si>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</si>
  <si>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</si>
  <si>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</si>
  <si>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</si>
  <si>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</si>
  <si>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</si>
  <si>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</si>
  <si>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</si>
  <si>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</si>
  <si>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</si>
  <si>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</si>
  <si>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</si>
  <si>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</si>
  <si>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</si>
  <si>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</si>
  <si>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</si>
  <si>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</si>
  <si>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</si>
  <si>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</si>
  <si>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</si>
  <si>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</si>
  <si>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</si>
  <si>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</si>
  <si>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Výnosy celkem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</si>
  <si>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</si>
  <si>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</si>
  <si>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</si>
  <si>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</si>
  <si>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</si>
  <si>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</si>
  <si>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</si>
  <si>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</si>
  <si>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</si>
  <si>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</si>
  <si>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</si>
  <si>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</si>
  <si>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</si>
  <si>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</si>
  <si>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</si>
  <si>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</si>
  <si>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</si>
  <si>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</si>
  <si>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</si>
  <si>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</si>
  <si>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</si>
  <si>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</si>
  <si>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</si>
  <si>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</si>
  <si>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</si>
  <si>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</si>
  <si>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</si>
  <si>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</si>
  <si>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</si>
  <si>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</si>
  <si>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</si>
  <si>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</si>
  <si>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</si>
  <si>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</si>
  <si>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</si>
  <si>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</si>
  <si>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</si>
  <si>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</si>
  <si>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</si>
  <si>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</si>
  <si>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</si>
  <si>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</si>
  <si>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</si>
  <si>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</si>
  <si>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</si>
  <si>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</si>
  <si>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</si>
  <si>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</si>
  <si>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</si>
  <si>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</si>
  <si>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</si>
  <si>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</si>
  <si>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</si>
  <si>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</si>
  <si>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</si>
  <si>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</si>
  <si>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</si>
  <si>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</si>
  <si>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</si>
  <si>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</si>
  <si>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</si>
  <si>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</si>
  <si>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</si>
  <si>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</si>
  <si>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</si>
  <si>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</si>
  <si>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</si>
  <si>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</si>
  <si>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</si>
  <si>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</si>
  <si>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</si>
  <si>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</si>
  <si>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</si>
  <si>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</si>
  <si>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</si>
  <si>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</si>
  <si>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</si>
  <si>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</si>
  <si>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</si>
  <si>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</si>
  <si>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</si>
  <si>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</si>
  <si>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</si>
  <si>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</si>
  <si>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</si>
  <si>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</si>
  <si>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</si>
  <si>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</si>
  <si>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</si>
  <si>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</si>
  <si>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</si>
  <si>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</si>
  <si>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</si>
  <si>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</si>
  <si>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</si>
  <si>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</si>
  <si>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</si>
  <si>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</si>
  <si>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</si>
  <si>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</si>
  <si>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</si>
  <si>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</si>
  <si>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</si>
  <si>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</si>
  <si>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</si>
  <si>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</si>
  <si>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</si>
  <si>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</si>
  <si>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</si>
  <si>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</si>
  <si>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</si>
  <si>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</si>
  <si>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</si>
  <si>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</si>
  <si>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</si>
  <si>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</si>
  <si>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</si>
  <si>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</si>
  <si>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</si>
  <si>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</si>
  <si>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</si>
  <si>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</si>
  <si>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</si>
  <si>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</si>
  <si>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</si>
  <si>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</si>
  <si>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</si>
  <si>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</si>
  <si>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</si>
  <si>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Lékárna</t>
    </r>
  </si>
  <si>
    <t>/0</t>
  </si>
  <si>
    <t>--</t>
  </si>
  <si>
    <t>Plnění rozpočtu po měsících</t>
  </si>
  <si>
    <t>5     Účtová třída 5 - Náklady</t>
  </si>
  <si>
    <t>50     Spotřebované nákupy</t>
  </si>
  <si>
    <t>501     Spotřeba materiálu</t>
  </si>
  <si>
    <t>50100     Převod HČ - materiál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</si>
  <si>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</si>
  <si>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</si>
  <si>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</si>
  <si>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</si>
  <si>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</si>
  <si>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</si>
  <si>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</si>
  <si>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</si>
  <si>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</si>
  <si>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</si>
  <si>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</si>
  <si>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</si>
  <si>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</si>
  <si>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</si>
  <si>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</si>
  <si>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</si>
  <si>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</si>
  <si>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</si>
  <si>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</si>
  <si>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</si>
  <si>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</si>
  <si>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</si>
  <si>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</si>
  <si>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</si>
  <si>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</si>
  <si>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</si>
  <si>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</si>
  <si>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</si>
  <si>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</si>
  <si>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</si>
  <si>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</si>
  <si>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</si>
  <si>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</si>
  <si>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</si>
  <si>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</si>
  <si>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</si>
  <si>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</si>
  <si>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</si>
  <si>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</si>
  <si>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</si>
  <si>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</si>
  <si>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</si>
  <si>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50187     Převod VČ - všeob.mat.</t>
  </si>
  <si>
    <t>50187501     VČ - všeob. materiál</t>
  </si>
  <si>
    <t>50187503     VĆ - desinf.prostř.LEK</t>
  </si>
  <si>
    <t>50187504     VČ - kancelářské potřeby</t>
  </si>
  <si>
    <t>50187505     VČ - údržbový materiál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</si>
  <si>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</si>
  <si>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</si>
  <si>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</si>
  <si>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</si>
  <si>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</si>
  <si>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</si>
  <si>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</si>
  <si>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</si>
  <si>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</si>
  <si>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</si>
  <si>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</si>
  <si>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</si>
  <si>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</si>
  <si>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</si>
  <si>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</si>
  <si>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50490     Finanční bonusy</t>
  </si>
  <si>
    <t>50490360     léky prodej - slevy (přeúčt. na 64910003)</t>
  </si>
  <si>
    <t>50495     Prodané zb. LEK</t>
  </si>
  <si>
    <t>50495360     nákl. na prodej - ostatní, dopl.pacientů</t>
  </si>
  <si>
    <t>50495361     nákl. na prodej - deriváty zdrav.zař.a ostatním org.</t>
  </si>
  <si>
    <t>50495363     nákl. na prodej - ostatním organizacím</t>
  </si>
  <si>
    <t>50495364     nákl. na prodej - recepty VZP</t>
  </si>
  <si>
    <t>50495365     nákl. na prodej - recepty ost.</t>
  </si>
  <si>
    <t>50495366     nákl. na prodej - PZT</t>
  </si>
  <si>
    <t>50495367     nákl. na prodej - poukazy VZP</t>
  </si>
  <si>
    <t>50495368     nákl. na prodej - poukazy ost.ZP</t>
  </si>
  <si>
    <t>50495370     nákl. na prodej - zdravotnickým zařízením</t>
  </si>
  <si>
    <t>50495371     nákl. na prodej - enter.a parent.výživa - ostatním organizacím</t>
  </si>
  <si>
    <t>50495374     nákl. na prodej - enter.a parent.výživa -zdravotnickým zařízením</t>
  </si>
  <si>
    <t>50495376     nákl. na prodej center - VZP</t>
  </si>
  <si>
    <t>50495377     nákl. na prodej center - ostatní ZP</t>
  </si>
  <si>
    <t>50495382     nákl. na prodej PZT FONI - VZP</t>
  </si>
  <si>
    <t>50495383     nákl. na prodej PZT FONI - ost.ZP</t>
  </si>
  <si>
    <t>50495384     nákl. na prodej PZT FONI - doplatky pacientů</t>
  </si>
  <si>
    <t>50495560     nákl. na prodej - neléčiva</t>
  </si>
  <si>
    <t>507     Aktivace oběžného majetku</t>
  </si>
  <si>
    <t>50700     Aktivace oběžného majetku</t>
  </si>
  <si>
    <t>50700000     HČ - aktivace oběžného majetku</t>
  </si>
  <si>
    <t>50711     Aktivace oběžného majetku - LEK</t>
  </si>
  <si>
    <t>50711001     elaborace LEK (destil.voda)</t>
  </si>
  <si>
    <t>50711002     taxalaborum LEK při výrobě</t>
  </si>
  <si>
    <t>50711003     parenterální výživa</t>
  </si>
  <si>
    <t>50790     VČ - aktivace oběžného majetku</t>
  </si>
  <si>
    <t>50790511     VČ - aktivace oběžného majetku</t>
  </si>
  <si>
    <t>51     Služby</t>
  </si>
  <si>
    <t>51100     Převod HČ - opravy a udrž.</t>
  </si>
  <si>
    <t>51100000     propočet hlavní činnosti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</si>
  <si>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</si>
  <si>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</si>
  <si>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</si>
  <si>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</si>
  <si>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</si>
  <si>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</si>
  <si>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51102030     opravy - požární techniky</t>
  </si>
  <si>
    <t>51190     Převod VČ - opravy a udrž.</t>
  </si>
  <si>
    <t>51190502     VČ - opravy techniky</t>
  </si>
  <si>
    <t>51201     Cestovné zaměstnanců-tuzemské</t>
  </si>
  <si>
    <t>51201000     cestovné z mezd</t>
  </si>
  <si>
    <t>51201001     cestovné tuzemské - OUC</t>
  </si>
  <si>
    <t>51800     Převod HČ - ostatní služby</t>
  </si>
  <si>
    <t>51800000     převod HČ - ostatní služby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</si>
  <si>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</si>
  <si>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</si>
  <si>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</si>
  <si>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</si>
  <si>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</si>
  <si>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</si>
  <si>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</si>
  <si>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</si>
  <si>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</si>
  <si>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</si>
  <si>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</si>
  <si>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</si>
  <si>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</si>
  <si>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</si>
  <si>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</si>
  <si>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</si>
  <si>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</si>
  <si>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</si>
  <si>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</si>
  <si>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</si>
  <si>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</si>
  <si>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</si>
  <si>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</si>
  <si>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</si>
  <si>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</si>
  <si>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51890     Převod VČ - ostatní služby</t>
  </si>
  <si>
    <t>51890502     VČ - spoje a telekomunikace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</si>
  <si>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</si>
  <si>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</si>
  <si>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</si>
  <si>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</si>
  <si>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</si>
  <si>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</si>
  <si>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</si>
  <si>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</si>
  <si>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</si>
  <si>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</si>
  <si>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</si>
  <si>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</si>
  <si>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</si>
  <si>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</si>
  <si>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52190     Převod VČ - mzdové náklady</t>
  </si>
  <si>
    <t>52190511     VČ - mzdové náklady</t>
  </si>
  <si>
    <t>52190521     VČ - OON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</si>
  <si>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</si>
  <si>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</si>
  <si>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</si>
  <si>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</si>
  <si>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</si>
  <si>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</si>
  <si>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</si>
  <si>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</si>
  <si>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</si>
  <si>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</si>
  <si>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</si>
  <si>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</si>
  <si>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</si>
  <si>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</si>
  <si>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</si>
  <si>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</si>
  <si>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</si>
  <si>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</si>
  <si>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</si>
  <si>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</si>
  <si>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</si>
  <si>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</si>
  <si>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</si>
  <si>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</si>
  <si>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</si>
  <si>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</si>
  <si>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54910     Ostatní náklady z činnosti</t>
  </si>
  <si>
    <t>54910003     práce výrobní povahy(výroba klíčů,tabulek)</t>
  </si>
  <si>
    <t>54910004     vyřazení expirovaných léků</t>
  </si>
  <si>
    <t>54910006     rozdíly z inventarizace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</si>
  <si>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</si>
  <si>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</si>
  <si>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</si>
  <si>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54910017     přecenění léků pod nákupní cenu (lékárna)</t>
  </si>
  <si>
    <t>54973     Školení, kongres.popl.tuzemské - ostatní zdrav.prac.(pouze OPMČ)</t>
  </si>
  <si>
    <t>54973000     školení, kongres.popl.tuzemské - ostatní zdrav.prac.(pouze OPMČ)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</si>
  <si>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</si>
  <si>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</si>
  <si>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</si>
  <si>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</si>
  <si>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</si>
  <si>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</si>
  <si>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</si>
  <si>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</si>
  <si>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</si>
  <si>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</si>
  <si>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</si>
  <si>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</si>
  <si>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55190     Převod VČ - odpisy DM</t>
  </si>
  <si>
    <t>55190510     převod VČ - odpisy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</si>
  <si>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</si>
  <si>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</si>
  <si>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</si>
  <si>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</si>
  <si>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</si>
  <si>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</si>
  <si>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55802     DDHM - provozní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</si>
  <si>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</si>
  <si>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</si>
  <si>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</si>
  <si>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55804081     DDHM - výpočetní technika (finanční dary)</t>
  </si>
  <si>
    <t>55806     DDHM ostatní</t>
  </si>
  <si>
    <t>55806001     DDHM - ostatní, razítka (sk.V_47, V_112)</t>
  </si>
  <si>
    <t>55828     DDNM software</t>
  </si>
  <si>
    <t>55828001     DDNM - software (sk.P_38)</t>
  </si>
  <si>
    <t>55828081     DDNM software (finanční dary)</t>
  </si>
  <si>
    <t>55890     Převod VČ - náklady z drobného dlouhodobého majetku</t>
  </si>
  <si>
    <t>55890501     VČ - DDHM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</si>
  <si>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</si>
  <si>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</si>
  <si>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</si>
  <si>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</si>
  <si>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</si>
  <si>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</si>
  <si>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</si>
  <si>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</si>
  <si>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</si>
  <si>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</si>
  <si>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60227     Zdr. služby - výkony ředění cytos.  LEK</t>
  </si>
  <si>
    <t>60227100     výkony ředění cytostat. - VZP</t>
  </si>
  <si>
    <t>60227200     výkony ředění cytostat. - ostatní ZP</t>
  </si>
  <si>
    <t>60227300     dispenzační poplatek lékárny</t>
  </si>
  <si>
    <t>60245     Fakturace ZP - běžný rok (paušál)   OZPI</t>
  </si>
  <si>
    <t>60245400     tržby VZP za zdrav.péči - paušál</t>
  </si>
  <si>
    <t>60245401     tržby ostatní ZP za zdrav.péči - paušál</t>
  </si>
  <si>
    <t>604     Výnosy z prodaného zboží</t>
  </si>
  <si>
    <t>60450     Výnosy z prodaného zboží LEK</t>
  </si>
  <si>
    <t>60450360     prodej - doplatky pacientů</t>
  </si>
  <si>
    <t>60450361     prodej derivátů zdrav.zařízením a ostatním organizacím</t>
  </si>
  <si>
    <t>60450363     prodej ostatním org.</t>
  </si>
  <si>
    <t>60450364     recepty pro VZP</t>
  </si>
  <si>
    <t>60450365     recepty pro jiné ZP</t>
  </si>
  <si>
    <t>60450366     prodej ZPr za hotové - výdejna PZT</t>
  </si>
  <si>
    <t>60450367     poukazy pro VZP</t>
  </si>
  <si>
    <t>60450368     poukazy pro jiné ZP</t>
  </si>
  <si>
    <t>60450370     prodej léků zdravotnickým zařízením</t>
  </si>
  <si>
    <t>60450371     prodej - enter.a parent.výživa - ostatním organizacím</t>
  </si>
  <si>
    <t>60450374     prodej - enter.a parent.výživa - zdravotnickým zařízením</t>
  </si>
  <si>
    <t>60450376     prodej center - recepty VZP</t>
  </si>
  <si>
    <t>60450377     prodej center - ostatní ZP</t>
  </si>
  <si>
    <t>60450382     prodej PZT FONI - VZP</t>
  </si>
  <si>
    <t>60450383     prodej PZT FONI - ost. ZP</t>
  </si>
  <si>
    <t>60450384     prodej PZT FONI - doplatky pacientů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</si>
  <si>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</si>
  <si>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</si>
  <si>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</si>
  <si>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</si>
  <si>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</si>
  <si>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</si>
  <si>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</si>
  <si>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</si>
  <si>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</si>
  <si>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</si>
  <si>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</si>
  <si>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</si>
  <si>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</si>
  <si>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</si>
  <si>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64910     Bonusy</t>
  </si>
  <si>
    <t>64910001     bonusy finanční - za léky (pro kliniky)</t>
  </si>
  <si>
    <t>64924     Ostatní služby - mimo zdrav.výkony  FAKTURACE</t>
  </si>
  <si>
    <t>64924447     ostatní provoz.sl. - hl.činnost (LSPP)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</si>
  <si>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</si>
  <si>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</si>
  <si>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</si>
  <si>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</si>
  <si>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</si>
  <si>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</si>
  <si>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</si>
  <si>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</si>
  <si>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</si>
  <si>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</si>
  <si>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</si>
  <si>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</si>
  <si>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</si>
  <si>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</si>
  <si>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</si>
  <si>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</si>
  <si>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</si>
  <si>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</si>
  <si>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</si>
  <si>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</si>
  <si>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</si>
  <si>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</si>
  <si>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</si>
  <si>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</si>
  <si>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</si>
  <si>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</si>
  <si>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79920004     převody - klinické studie</t>
  </si>
  <si>
    <t>79950     VPN - správní režie</t>
  </si>
  <si>
    <t>79950001     režie HTS</t>
  </si>
  <si>
    <t>79990     VĆ - ZVIT technická údržba</t>
  </si>
  <si>
    <t>79990502     VČ - ZVIT technická údržba</t>
  </si>
  <si>
    <t>79990507     VČ - sklad</t>
  </si>
  <si>
    <t>79990510     VČ - informatika</t>
  </si>
  <si>
    <t>79990550     VČ - správní režie</t>
  </si>
  <si>
    <t>8     Účtová třída 8 - Vnitropodnikové účetnictví - výnosy</t>
  </si>
  <si>
    <t>89     Vnitropodnikové výnosy</t>
  </si>
  <si>
    <t>899     Vnitropodnikové výnosy</t>
  </si>
  <si>
    <t>89901     VPN - lékárna</t>
  </si>
  <si>
    <t>89901001     ředění cytostatik</t>
  </si>
  <si>
    <t>89901002     výdej HVLP</t>
  </si>
  <si>
    <t>89920     VPV - mezistřediskové převody</t>
  </si>
  <si>
    <t>89920000     mezistřediskové převody</t>
  </si>
  <si>
    <t>89920004     převody - klinické studie</t>
  </si>
  <si>
    <t>48</t>
  </si>
  <si>
    <t>LEK: Lékárna</t>
  </si>
  <si>
    <t/>
  </si>
  <si>
    <t>50113001 - léky - paušál (LEK)</t>
  </si>
  <si>
    <t>LEK: Lékárna Celkem</t>
  </si>
  <si>
    <t>SumaKL</t>
  </si>
  <si>
    <t>4802</t>
  </si>
  <si>
    <t>LEK: lékárna -výdejna Z (hlavní lékárna)</t>
  </si>
  <si>
    <t>LEK: lékárna -výdejna Z (hlavní lékárna) Celkem</t>
  </si>
  <si>
    <t>SumaNS</t>
  </si>
  <si>
    <t>mezeraNS</t>
  </si>
  <si>
    <t>4806</t>
  </si>
  <si>
    <t>LEK: lékárna - výdej HVLP</t>
  </si>
  <si>
    <t>LEK: lékárna - výdej HVLP Celkem</t>
  </si>
  <si>
    <t>4841</t>
  </si>
  <si>
    <t>LEK: lékárna - oddělení ředění cytostatik</t>
  </si>
  <si>
    <t>LEK: lékárna - oddělení ředění cytostatik Celkem</t>
  </si>
  <si>
    <t>4842</t>
  </si>
  <si>
    <t>LEK: lékárna - oddělení přípravy sterilních léčiv</t>
  </si>
  <si>
    <t>LEK: lékárna - oddělení přípravy sterilních léčiv Celkem</t>
  </si>
  <si>
    <t>4843</t>
  </si>
  <si>
    <t>LEK: lékárna - oddělení přípravy léčiv</t>
  </si>
  <si>
    <t>LEK: lékárna - oddělení přípravy léčiv Celkem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</si>
  <si>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</si>
  <si>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</si>
  <si>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</si>
  <si>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</si>
  <si>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</si>
  <si>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</si>
  <si>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</si>
  <si>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4804</t>
  </si>
  <si>
    <t>LEK: lékárna - výdejna A (monoblok)</t>
  </si>
  <si>
    <t>LEK: lékárna - výdejna A (monoblok) Celkem</t>
  </si>
  <si>
    <t>4844</t>
  </si>
  <si>
    <t>LEK: lékárna - oddělení diagnostik</t>
  </si>
  <si>
    <t>LEK: lékárna - oddělení diagnostik Celkem</t>
  </si>
  <si>
    <t>50115060</t>
  </si>
  <si>
    <t>ZPr - ostatní (Z503)</t>
  </si>
  <si>
    <t>ZP199</t>
  </si>
  <si>
    <t>Nádoba na kontaminovaný odpad 30 l PP s víkem 335 x 400 x 318 mm 4430</t>
  </si>
  <si>
    <t>50115050</t>
  </si>
  <si>
    <t>obvazový materiál (Z502)</t>
  </si>
  <si>
    <t>ZA583</t>
  </si>
  <si>
    <t>Čtverečky desinfekční Webcol 3,5 x 3,5 cm 70% á 4000 ks 6818-1</t>
  </si>
  <si>
    <t>ZA444</t>
  </si>
  <si>
    <t>Tampon nesterilní stáčený 20 x 19 cm bez RTG nití bal. á 100 ks 1320300404</t>
  </si>
  <si>
    <t>ZC100</t>
  </si>
  <si>
    <t>Vata buničitá dělená 2 role / 500 ks 40 x 50 mm 1230200310</t>
  </si>
  <si>
    <t>ZK504</t>
  </si>
  <si>
    <t>Filtr mini spike červený 4550340</t>
  </si>
  <si>
    <t>ZA737</t>
  </si>
  <si>
    <t>Filtr mini spike modrý 4550234</t>
  </si>
  <si>
    <t>ZK335</t>
  </si>
  <si>
    <t>Filtr sterifix 0,2um infúzní 4099303</t>
  </si>
  <si>
    <t>ZF159</t>
  </si>
  <si>
    <t>Nádoba na kontaminovaný odpad 1 l 15-0002</t>
  </si>
  <si>
    <t>ZK506</t>
  </si>
  <si>
    <t>Pumpa infuzní elastometrická Infusor LV 1,5 7 denní á. 12 ks 240 ml 2C2087K</t>
  </si>
  <si>
    <t>ZK505</t>
  </si>
  <si>
    <t>Pumpa infuzní elastometrická Infusor LV 2 5 denní á 12 ks 240 ml 2C2008K</t>
  </si>
  <si>
    <t>ZC986</t>
  </si>
  <si>
    <t>Pumpa infuzní elastometrická Infusor LV 5 2 denní á 12 ks 240 ml 2C2009K</t>
  </si>
  <si>
    <t>Pumpa infuzní Infusor LV 1,5 7 denní á. 12 ks 2C1087KP</t>
  </si>
  <si>
    <t>Pumpa infuzní Infusor LV 1,5 7 denní á. 12 ks 2C2087K</t>
  </si>
  <si>
    <t>Pumpa infuzní Infusor LV 5 2 denní á 12 ks 240 ml 2C2009K</t>
  </si>
  <si>
    <t>ZA789</t>
  </si>
  <si>
    <t>Stříkačka injekční 2-dílná 2 ml L Inject Solo 4606027V</t>
  </si>
  <si>
    <t>ZA754</t>
  </si>
  <si>
    <t>Stříkačka injekční 3-dílná 10 ml LL Omnifix Solo se závitem 4617100V</t>
  </si>
  <si>
    <t>ZB384</t>
  </si>
  <si>
    <t>Stříkačka injekční 3-dílná 20 ml LL Omnifix Solo se závitem bal. á 100 ks 4617207V</t>
  </si>
  <si>
    <t>ZB615</t>
  </si>
  <si>
    <t>Stříkačka injekční 3-dílná 3 ml LL Omnifix Solo se závitem bal. á 100 ks 4617022V</t>
  </si>
  <si>
    <t>ZB796</t>
  </si>
  <si>
    <t>Stříkačka injekční 3-dílná 30 ml LL Omnifix Solo 4617304F</t>
  </si>
  <si>
    <t>ZE308</t>
  </si>
  <si>
    <t>Stříkačka injekční 3-dílná 5 ml LL Omnifix Solo se závitem 4617053V</t>
  </si>
  <si>
    <t>ZA749</t>
  </si>
  <si>
    <t>Stříkačka injekční 3-dílná 50 ml LL Omnifix Solo 4617509F</t>
  </si>
  <si>
    <t>ZB801</t>
  </si>
  <si>
    <t>Transofix krátký trn á 50 ks 4090500</t>
  </si>
  <si>
    <t>ZK503</t>
  </si>
  <si>
    <t>Uzávěr ecopin 4125002</t>
  </si>
  <si>
    <t>ZN271</t>
  </si>
  <si>
    <t>Vak TPN EVA 125 ml bal á 50 ks E1301OD</t>
  </si>
  <si>
    <t>ZK799</t>
  </si>
  <si>
    <t>Zátka combi červená 4495101</t>
  </si>
  <si>
    <t>50115063</t>
  </si>
  <si>
    <t>ZPr - vaky, sety (Z528)</t>
  </si>
  <si>
    <t>ZK502</t>
  </si>
  <si>
    <t>Set infuzní infusomat 8700095SP</t>
  </si>
  <si>
    <t>ZA716</t>
  </si>
  <si>
    <t>Set infuzní intrafix air bez PVC 180 cm 4063002</t>
  </si>
  <si>
    <t>ZA714</t>
  </si>
  <si>
    <t>Set infuzní intrafix černý k apl.cytostatik 180 cm á 100 ks 4060563</t>
  </si>
  <si>
    <t>ZA715</t>
  </si>
  <si>
    <t>Set infuzní intrafix primeline classic 150 cm 4062957</t>
  </si>
  <si>
    <t>50115065</t>
  </si>
  <si>
    <t>ZPr - vpichovací materiál (Z530)</t>
  </si>
  <si>
    <t>ZB436</t>
  </si>
  <si>
    <t>Jehla eco flac mix, bal. 250 ks, 16401</t>
  </si>
  <si>
    <t>ZB556</t>
  </si>
  <si>
    <t>Jehla injekční 1,2 x 40 mm růžová 4665120</t>
  </si>
  <si>
    <t>50115067</t>
  </si>
  <si>
    <t>ZPr - rukavice (Z532)</t>
  </si>
  <si>
    <t>ZP947</t>
  </si>
  <si>
    <t>Rukavice nitril basic bez p. modré M bal. á 200 ks 44751</t>
  </si>
  <si>
    <t>ZP946</t>
  </si>
  <si>
    <t>Rukavice nitril basic bez p. modré S bal. á 200 ks 44750</t>
  </si>
  <si>
    <t>ZP949</t>
  </si>
  <si>
    <t>Rukavice nitril basic bez p. modré XL bal. á 170 ks 44753</t>
  </si>
  <si>
    <t>ZO467</t>
  </si>
  <si>
    <t>Rukavice nitril sempercare Safe+ Us-Hs prodloužené vel. M bal. á 100 ks 34437</t>
  </si>
  <si>
    <t>ZK499</t>
  </si>
  <si>
    <t>Rukavice operační gammex PFXP cytostatické vel. 6,5 latex chemo bal. á 50 párů 330054065</t>
  </si>
  <si>
    <t>ZK500</t>
  </si>
  <si>
    <t>Rukavice operační gammex PFXP cytostatické vel. 7,0 latex chemo bal. á 50 párů 330054070</t>
  </si>
  <si>
    <t>ZO934</t>
  </si>
  <si>
    <t>Rukavice operační latex bez pudru sterilní sempermed derma PF vel. 6,5 39472</t>
  </si>
  <si>
    <t>ZO935</t>
  </si>
  <si>
    <t>Rukavice operační latex bez pudru sterilní sempermed derma PF vel. 7,0 39473</t>
  </si>
  <si>
    <t>ZP019</t>
  </si>
  <si>
    <t>Rukavice operační latex bez pudru sterilní sempermed derma PF vel. 7,5 39474</t>
  </si>
  <si>
    <t>Rukavice operační latex s polyuretanem a silikonem sterilní ansell gammex PFXP chemo cytostatické vel. 6,5 bal. á 50 párů 330054065</t>
  </si>
  <si>
    <t>Rukavice operační latex s polyuretanem a silikonem sterilní ansell gammex PFXP chemo cytostatické vel. 7,0 bal. á 50 párů 330054070</t>
  </si>
  <si>
    <t>Rukavice operační latexové bez pudru sempermed derma PF vel. 6,5 39472</t>
  </si>
  <si>
    <t>Rukavice operační latexové bez pudru sempermed derma PF vel. 7,0 39473</t>
  </si>
  <si>
    <t>50115040</t>
  </si>
  <si>
    <t>laboratorní materiál (Z505)</t>
  </si>
  <si>
    <t>ZE009</t>
  </si>
  <si>
    <t>Kádinka nízká sklo 600 ml (213-1049) KAVA632417010600</t>
  </si>
  <si>
    <t>ZQ187</t>
  </si>
  <si>
    <t>Láhev odsávací SIMAX se skleněnou olivkou 11 prům. 165/60 mm výška 255 mm objem 2000 ml VTRB632412022950</t>
  </si>
  <si>
    <t>ZQ188</t>
  </si>
  <si>
    <t>Láhev odsávací SIMAX se skleněnou olivkou 11 prům. 170/70 mm výška 295 mm objem 3000 ml VTRB632412022952</t>
  </si>
  <si>
    <t>ZN795</t>
  </si>
  <si>
    <t>Těšnění GUKO vel. 5 průměr 33/55 výška 34 cm 2205.3353</t>
  </si>
  <si>
    <t>ZE159</t>
  </si>
  <si>
    <t>Nádoba na kontaminovaný odpad 2 l 15-0003</t>
  </si>
  <si>
    <t>ZF192</t>
  </si>
  <si>
    <t>Nádoba na kontaminovaný odpad 4 l 15-0004</t>
  </si>
  <si>
    <t>ZN277</t>
  </si>
  <si>
    <t>Set hadicový EXACTA mikroobjemový s ovzdušněním bal. á 25 ks H938175</t>
  </si>
  <si>
    <t>ZN278</t>
  </si>
  <si>
    <t>Set hadicový EXACTA pro stříkačku bal. á 25 ks H938176</t>
  </si>
  <si>
    <t>ZN279</t>
  </si>
  <si>
    <t>Set hadicový EXACTA valve EM2400 základní s ventily bal. á 10 ks H938724E</t>
  </si>
  <si>
    <t>ZN276</t>
  </si>
  <si>
    <t>Set hadicový EXACTA vysokoobjemový s ovzdušněním bal. á 25 ks H938174</t>
  </si>
  <si>
    <t>ZA790</t>
  </si>
  <si>
    <t>Stříkačka injekční 2-dílná 5 ml L Inject Solo4606051V</t>
  </si>
  <si>
    <t>ZA746</t>
  </si>
  <si>
    <t>Stříkačka injekční 3-dílná 1 ml L tuberculin Omnifix Solo 9161406V</t>
  </si>
  <si>
    <t>ZP592</t>
  </si>
  <si>
    <t>Vak TPN EVA 1000 ml bal á 40 ks E1310OD</t>
  </si>
  <si>
    <t>ZN270</t>
  </si>
  <si>
    <t>Vak TPN EVA 250 ml bal á 50 ks E1302OD</t>
  </si>
  <si>
    <t>ZN272</t>
  </si>
  <si>
    <t>Vak TPN EVA 500 ml bal á 50 ks E1305OD</t>
  </si>
  <si>
    <t>ZN041</t>
  </si>
  <si>
    <t>Rukavice operační gammex latex PF bez pudru 6,5 330048065</t>
  </si>
  <si>
    <t>ZN126</t>
  </si>
  <si>
    <t>Rukavice operační gammex latex PF bez pudru 7,0 330048070</t>
  </si>
  <si>
    <t>ZN108</t>
  </si>
  <si>
    <t>Rukavice operační gammex latex PF bez pudru 8,0 330048080</t>
  </si>
  <si>
    <t>50115020</t>
  </si>
  <si>
    <t>laboratorní diagnostika-LEK (Z501)</t>
  </si>
  <si>
    <t>DD214</t>
  </si>
  <si>
    <t>2,3-dimercapto-1-propanol 10 ml</t>
  </si>
  <si>
    <t>DA093</t>
  </si>
  <si>
    <t>desinfekční roztok SOLU37637</t>
  </si>
  <si>
    <t>DG379</t>
  </si>
  <si>
    <t>Doprava 21%</t>
  </si>
  <si>
    <t>DE329</t>
  </si>
  <si>
    <t>Dusičnan draselný p.a.</t>
  </si>
  <si>
    <t>DD994</t>
  </si>
  <si>
    <t>CHLORID RTUTNATY P.A.</t>
  </si>
  <si>
    <t>DG146</t>
  </si>
  <si>
    <t>kyselina OCTOVA 99,8%  P.A. - ledova</t>
  </si>
  <si>
    <t>DF867</t>
  </si>
  <si>
    <t>NORM.DUSICNAN STRIBRNY N/10, c=0,1M</t>
  </si>
  <si>
    <t>DD137</t>
  </si>
  <si>
    <t>NORM.HYDROXID SODNÝ N/10</t>
  </si>
  <si>
    <t>DD670</t>
  </si>
  <si>
    <t>NORM.CHELATON III 0,05M</t>
  </si>
  <si>
    <t>DG213</t>
  </si>
  <si>
    <t>PUFR FOSFAT.PH7,100 ML</t>
  </si>
  <si>
    <t>DG255</t>
  </si>
  <si>
    <t>TROMETAMOL(trishydroxymetylaminometan)</t>
  </si>
  <si>
    <t>ZQ204</t>
  </si>
  <si>
    <t>Láhev odsávací SIMAX se skleněnou olivkou 11 prům. 135/45 mm výška 230 mm objem 1000 ml VTRB632412021940</t>
  </si>
  <si>
    <t>ZQ024</t>
  </si>
  <si>
    <t>Nálevka Büchnerova porcelánová objem 290 ml plate O 97 mm pro filtr O 90 mm JIZE237/4</t>
  </si>
  <si>
    <t>ZQ203</t>
  </si>
  <si>
    <t>Nálevka Büchnerova porcelánová typ 237/7 prům. nálevky 156 mm prům. otvoru 2 mm vnitřní výška nálevky 59 mm délka stonku 96 mm JIZE237/7</t>
  </si>
  <si>
    <t>ZF879</t>
  </si>
  <si>
    <t>Papír filtrační skládaný průměr 150 mm bal. á 500 ks PPER2R/80G/S150</t>
  </si>
  <si>
    <t>ZQ279</t>
  </si>
  <si>
    <t>Těsnění GUKO pro vak. filtraci kónické pryž vel. 5 průměr 33/53 mm výška 34 mm 519-4425</t>
  </si>
  <si>
    <t>ZQ278</t>
  </si>
  <si>
    <t>Těsnění GUKO pro vak. filtraci kónické pryž vel. 6 průměr 48/68 mm výška 35 mm 519-4430</t>
  </si>
  <si>
    <t>ZQ277</t>
  </si>
  <si>
    <t>Těsnění GUKO pro vak. filtraci kónické pryž vel. 7 průměr 58/78 mm výška 35 mm 519-4435</t>
  </si>
  <si>
    <t>ZQ276</t>
  </si>
  <si>
    <t>Těsnění GUKO pro vak. filtraci kónické pryž vel. 8 průměr 66/89 mm výška 40 mm 519-4440</t>
  </si>
  <si>
    <t>ZD012</t>
  </si>
  <si>
    <t>Válec odměrný 100 ml vysoký sklo KAVA632432151130</t>
  </si>
  <si>
    <t>DG388</t>
  </si>
  <si>
    <t>Játrový bujon (10ml)</t>
  </si>
  <si>
    <t>DH989</t>
  </si>
  <si>
    <t>Portagerm Pylori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</si>
  <si>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</si>
  <si>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</si>
  <si>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</si>
  <si>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</si>
  <si>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</si>
  <si>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</si>
  <si>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</si>
  <si>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</si>
  <si>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</si>
  <si>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</si>
  <si>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</si>
  <si>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farmaceuti</t>
  </si>
  <si>
    <t>všeobecné sestry bez dohl.</t>
  </si>
  <si>
    <t>farmaceutičtí asistenti</t>
  </si>
  <si>
    <t>sanitáři</t>
  </si>
  <si>
    <t>THP</t>
  </si>
  <si>
    <t>04 - I. chirurgická klinika</t>
  </si>
  <si>
    <t>16 - Klinika plicních nemocí a tuberkulózy</t>
  </si>
  <si>
    <t>30 - Oddělení geriatrie</t>
  </si>
  <si>
    <t>32 - Hemato-onkologická klinika</t>
  </si>
  <si>
    <t>04</t>
  </si>
  <si>
    <t>006</t>
  </si>
  <si>
    <t>V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</si>
  <si>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</si>
  <si>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</si>
  <si>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</si>
  <si>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</si>
  <si>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</si>
  <si>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</si>
  <si>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16</t>
  </si>
  <si>
    <t>30</t>
  </si>
  <si>
    <t>32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</si>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</sst>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30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72" xfId="0" quotePrefix="1" applyNumberFormat="1" applyFont="1" applyFill="1" applyBorder="1" applyAlignment="1">
      <alignment horizontal="center" vertical="center"/>
    </xf>
    <xf numFmtId="0" fontId="32" fillId="0" borderId="71" xfId="0" applyFont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6" xfId="0" applyNumberFormat="1" applyFont="1" applyBorder="1" applyAlignment="1">
      <alignment horizontal="right" vertical="center"/>
    </xf>
    <xf numFmtId="173" fontId="39" fillId="0" borderId="86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86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4" fontId="39" fillId="0" borderId="89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7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2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0" fontId="40" fillId="9" borderId="71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5" xfId="0" applyNumberFormat="1" applyFont="1" applyFill="1" applyBorder="1"/>
    <xf numFmtId="3" fontId="0" fillId="7" borderId="61" xfId="0" applyNumberFormat="1" applyFont="1" applyFill="1" applyBorder="1"/>
    <xf numFmtId="0" fontId="0" fillId="0" borderId="96" xfId="0" applyNumberFormat="1" applyFont="1" applyBorder="1"/>
    <xf numFmtId="3" fontId="0" fillId="0" borderId="97" xfId="0" applyNumberFormat="1" applyFont="1" applyBorder="1"/>
    <xf numFmtId="0" fontId="0" fillId="7" borderId="96" xfId="0" applyNumberFormat="1" applyFont="1" applyFill="1" applyBorder="1"/>
    <xf numFmtId="3" fontId="0" fillId="7" borderId="97" xfId="0" applyNumberFormat="1" applyFont="1" applyFill="1" applyBorder="1"/>
    <xf numFmtId="0" fontId="53" fillId="8" borderId="96" xfId="0" applyNumberFormat="1" applyFont="1" applyFill="1" applyBorder="1"/>
    <xf numFmtId="3" fontId="53" fillId="8" borderId="97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9" xfId="80" applyFont="1" applyFill="1" applyBorder="1" applyAlignment="1">
      <alignment horizontal="center"/>
    </xf>
    <xf numFmtId="0" fontId="31" fillId="2" borderId="80" xfId="80" applyFont="1" applyFill="1" applyBorder="1" applyAlignment="1">
      <alignment horizontal="center"/>
    </xf>
    <xf numFmtId="0" fontId="31" fillId="2" borderId="77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2" fillId="0" borderId="2" xfId="26" applyFont="1" applyFill="1" applyBorder="1" applyAlignment="1"/>
    <xf numFmtId="3" fontId="55" fillId="4" borderId="75" xfId="0" applyNumberFormat="1" applyFont="1" applyFill="1" applyBorder="1" applyAlignment="1">
      <alignment horizontal="center" vertical="center"/>
    </xf>
    <xf numFmtId="3" fontId="55" fillId="4" borderId="84" xfId="0" applyNumberFormat="1" applyFont="1" applyFill="1" applyBorder="1" applyAlignment="1">
      <alignment horizontal="center" vertical="center"/>
    </xf>
    <xf numFmtId="9" fontId="55" fillId="4" borderId="75" xfId="0" applyNumberFormat="1" applyFont="1" applyFill="1" applyBorder="1" applyAlignment="1">
      <alignment horizontal="center" vertical="center"/>
    </xf>
    <xf numFmtId="9" fontId="55" fillId="4" borderId="84" xfId="0" applyNumberFormat="1" applyFont="1" applyFill="1" applyBorder="1" applyAlignment="1">
      <alignment horizontal="center" vertical="center"/>
    </xf>
    <xf numFmtId="3" fontId="55" fillId="4" borderId="76" xfId="0" applyNumberFormat="1" applyFont="1" applyFill="1" applyBorder="1" applyAlignment="1">
      <alignment horizontal="center" vertical="center" wrapText="1"/>
    </xf>
    <xf numFmtId="3" fontId="55" fillId="4" borderId="85" xfId="0" applyNumberFormat="1" applyFont="1" applyFill="1" applyBorder="1" applyAlignment="1">
      <alignment horizontal="center" vertical="center" wrapText="1"/>
    </xf>
    <xf numFmtId="0" fontId="39" fillId="2" borderId="92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5" fillId="9" borderId="94" xfId="0" applyFont="1" applyFill="1" applyBorder="1" applyAlignment="1">
      <alignment horizontal="center"/>
    </xf>
    <xf numFmtId="0" fontId="55" fillId="9" borderId="93" xfId="0" applyFont="1" applyFill="1" applyBorder="1" applyAlignment="1">
      <alignment horizontal="center"/>
    </xf>
    <xf numFmtId="0" fontId="55" fillId="9" borderId="74" xfId="0" applyFont="1" applyFill="1" applyBorder="1" applyAlignment="1">
      <alignment horizontal="center"/>
    </xf>
    <xf numFmtId="0" fontId="55" fillId="2" borderId="76" xfId="0" applyFont="1" applyFill="1" applyBorder="1" applyAlignment="1">
      <alignment horizontal="center" vertical="center" wrapText="1"/>
    </xf>
    <xf numFmtId="0" fontId="55" fillId="2" borderId="85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9" fillId="2" borderId="40" xfId="0" applyFont="1" applyFill="1" applyBorder="1" applyAlignment="1">
      <alignment horizontal="center"/>
    </xf>
    <xf numFmtId="0" fontId="59" fillId="2" borderId="79" xfId="0" applyFont="1" applyFill="1" applyBorder="1" applyAlignment="1">
      <alignment horizontal="center"/>
    </xf>
    <xf numFmtId="0" fontId="59" fillId="2" borderId="70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6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6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55" fillId="4" borderId="83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55" fillId="4" borderId="75" xfId="0" applyFont="1" applyFill="1" applyBorder="1" applyAlignment="1">
      <alignment horizontal="center" vertical="center" wrapText="1"/>
    </xf>
    <xf numFmtId="0" fontId="55" fillId="4" borderId="84" xfId="0" applyFont="1" applyFill="1" applyBorder="1" applyAlignment="1">
      <alignment horizontal="center" vertical="center" wrapText="1"/>
    </xf>
    <xf numFmtId="0" fontId="55" fillId="4" borderId="76" xfId="0" applyFont="1" applyFill="1" applyBorder="1" applyAlignment="1">
      <alignment horizontal="center" vertical="center" wrapText="1"/>
    </xf>
    <xf numFmtId="0" fontId="55" fillId="4" borderId="85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3" xfId="0" applyNumberFormat="1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0" fontId="55" fillId="2" borderId="75" xfId="0" applyFont="1" applyFill="1" applyBorder="1" applyAlignment="1">
      <alignment horizontal="center" vertical="center" wrapText="1"/>
    </xf>
    <xf numFmtId="0" fontId="55" fillId="2" borderId="84" xfId="0" applyFont="1" applyFill="1" applyBorder="1" applyAlignment="1">
      <alignment horizontal="center" vertical="center"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10" borderId="99" xfId="0" applyNumberFormat="1" applyFont="1" applyFill="1" applyBorder="1" applyAlignment="1">
      <alignment horizontal="right" vertical="top"/>
    </xf>
    <xf numFmtId="3" fontId="33" fillId="10" borderId="100" xfId="0" applyNumberFormat="1" applyFont="1" applyFill="1" applyBorder="1" applyAlignment="1">
      <alignment horizontal="right" vertical="top"/>
    </xf>
    <xf numFmtId="177" fontId="33" fillId="10" borderId="101" xfId="0" applyNumberFormat="1" applyFont="1" applyFill="1" applyBorder="1" applyAlignment="1">
      <alignment horizontal="right" vertical="top"/>
    </xf>
    <xf numFmtId="3" fontId="33" fillId="0" borderId="99" xfId="0" applyNumberFormat="1" applyFont="1" applyBorder="1" applyAlignment="1">
      <alignment horizontal="right" vertical="top"/>
    </xf>
    <xf numFmtId="177" fontId="33" fillId="10" borderId="102" xfId="0" applyNumberFormat="1" applyFont="1" applyFill="1" applyBorder="1" applyAlignment="1">
      <alignment horizontal="right" vertical="top"/>
    </xf>
    <xf numFmtId="3" fontId="35" fillId="10" borderId="104" xfId="0" applyNumberFormat="1" applyFont="1" applyFill="1" applyBorder="1" applyAlignment="1">
      <alignment horizontal="right" vertical="top"/>
    </xf>
    <xf numFmtId="3" fontId="35" fillId="10" borderId="105" xfId="0" applyNumberFormat="1" applyFont="1" applyFill="1" applyBorder="1" applyAlignment="1">
      <alignment horizontal="right" vertical="top"/>
    </xf>
    <xf numFmtId="0" fontId="35" fillId="10" borderId="106" xfId="0" applyFont="1" applyFill="1" applyBorder="1" applyAlignment="1">
      <alignment horizontal="right" vertical="top"/>
    </xf>
    <xf numFmtId="3" fontId="35" fillId="0" borderId="104" xfId="0" applyNumberFormat="1" applyFont="1" applyBorder="1" applyAlignment="1">
      <alignment horizontal="right" vertical="top"/>
    </xf>
    <xf numFmtId="0" fontId="35" fillId="10" borderId="107" xfId="0" applyFont="1" applyFill="1" applyBorder="1" applyAlignment="1">
      <alignment horizontal="right" vertical="top"/>
    </xf>
    <xf numFmtId="0" fontId="33" fillId="10" borderId="101" xfId="0" applyFont="1" applyFill="1" applyBorder="1" applyAlignment="1">
      <alignment horizontal="right" vertical="top"/>
    </xf>
    <xf numFmtId="0" fontId="33" fillId="10" borderId="102" xfId="0" applyFont="1" applyFill="1" applyBorder="1" applyAlignment="1">
      <alignment horizontal="right" vertical="top"/>
    </xf>
    <xf numFmtId="177" fontId="35" fillId="10" borderId="106" xfId="0" applyNumberFormat="1" applyFont="1" applyFill="1" applyBorder="1" applyAlignment="1">
      <alignment horizontal="right" vertical="top"/>
    </xf>
    <xf numFmtId="177" fontId="35" fillId="10" borderId="107" xfId="0" applyNumberFormat="1" applyFont="1" applyFill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177" fontId="35" fillId="10" borderId="111" xfId="0" applyNumberFormat="1" applyFont="1" applyFill="1" applyBorder="1" applyAlignment="1">
      <alignment horizontal="right" vertical="top"/>
    </xf>
    <xf numFmtId="0" fontId="37" fillId="11" borderId="98" xfId="0" applyFont="1" applyFill="1" applyBorder="1" applyAlignment="1">
      <alignment vertical="top"/>
    </xf>
    <xf numFmtId="0" fontId="37" fillId="11" borderId="98" xfId="0" applyFont="1" applyFill="1" applyBorder="1" applyAlignment="1">
      <alignment vertical="top" indent="2"/>
    </xf>
    <xf numFmtId="0" fontId="37" fillId="11" borderId="98" xfId="0" applyFont="1" applyFill="1" applyBorder="1" applyAlignment="1">
      <alignment vertical="top" indent="4"/>
    </xf>
    <xf numFmtId="0" fontId="38" fillId="11" borderId="103" xfId="0" applyFont="1" applyFill="1" applyBorder="1" applyAlignment="1">
      <alignment vertical="top" indent="6"/>
    </xf>
    <xf numFmtId="0" fontId="37" fillId="11" borderId="98" xfId="0" applyFont="1" applyFill="1" applyBorder="1" applyAlignment="1">
      <alignment vertical="top" indent="8"/>
    </xf>
    <xf numFmtId="0" fontId="38" fillId="11" borderId="103" xfId="0" applyFont="1" applyFill="1" applyBorder="1" applyAlignment="1">
      <alignment vertical="top" indent="4"/>
    </xf>
    <xf numFmtId="0" fontId="37" fillId="11" borderId="98" xfId="0" applyFont="1" applyFill="1" applyBorder="1" applyAlignment="1">
      <alignment vertical="top" indent="6"/>
    </xf>
    <xf numFmtId="0" fontId="38" fillId="11" borderId="103" xfId="0" applyFont="1" applyFill="1" applyBorder="1" applyAlignment="1">
      <alignment vertical="top" indent="2"/>
    </xf>
    <xf numFmtId="0" fontId="32" fillId="11" borderId="98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8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86" xfId="53" applyNumberFormat="1" applyFont="1" applyFill="1" applyBorder="1" applyAlignment="1">
      <alignment horizontal="left"/>
    </xf>
    <xf numFmtId="3" fontId="31" fillId="2" borderId="86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5" xfId="0" applyNumberFormat="1" applyFont="1" applyFill="1" applyBorder="1"/>
    <xf numFmtId="9" fontId="32" fillId="0" borderId="65" xfId="0" applyNumberFormat="1" applyFont="1" applyFill="1" applyBorder="1"/>
    <xf numFmtId="9" fontId="32" fillId="0" borderId="66" xfId="0" applyNumberFormat="1" applyFont="1" applyFill="1" applyBorder="1"/>
    <xf numFmtId="169" fontId="32" fillId="0" borderId="72" xfId="0" applyNumberFormat="1" applyFont="1" applyFill="1" applyBorder="1"/>
    <xf numFmtId="9" fontId="32" fillId="0" borderId="72" xfId="0" applyNumberFormat="1" applyFont="1" applyFill="1" applyBorder="1"/>
    <xf numFmtId="9" fontId="32" fillId="0" borderId="73" xfId="0" applyNumberFormat="1" applyFont="1" applyFill="1" applyBorder="1"/>
    <xf numFmtId="169" fontId="32" fillId="0" borderId="68" xfId="0" applyNumberFormat="1" applyFont="1" applyFill="1" applyBorder="1"/>
    <xf numFmtId="9" fontId="32" fillId="0" borderId="68" xfId="0" applyNumberFormat="1" applyFont="1" applyFill="1" applyBorder="1"/>
    <xf numFmtId="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1" xfId="0" applyFont="1" applyFill="1" applyBorder="1"/>
    <xf numFmtId="0" fontId="39" fillId="0" borderId="67" xfId="0" applyFont="1" applyFill="1" applyBorder="1"/>
    <xf numFmtId="0" fontId="31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85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  <tableStyleElement type="firstRowStripe" dxfId="79"/>
      <tableStyleElement type="firstColumnStripe" dxfId="78"/>
    </tableStyle>
    <tableStyle name="TableStyleMedium2 2" pivot="0" count="7">
      <tableStyleElement type="wholeTable" dxfId="77"/>
      <tableStyleElement type="headerRow" dxfId="76"/>
      <tableStyleElement type="totalRow" dxfId="75"/>
      <tableStyleElement type="firstColumn" dxfId="74"/>
      <tableStyleElement type="lastColumn" dxfId="73"/>
      <tableStyleElement type="firstRowStripe" dxfId="72"/>
      <tableStyleElement type="firstColumnStripe" dxfId="7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" displayName="Tabulka" ref="A7:S16" totalsRowShown="0" headerRowDxfId="70" tableBorderDxfId="69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68"/>
    <tableColumn id="2" name="popis" dataDxfId="67"/>
    <tableColumn id="3" name="01 uv_sk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1">
      <calculatedColumnFormula>IF(Tabulka[[#This Row],[15_vzpl]]=0,"",Tabulka[[#This Row],[14_vzsk]]/Tabulka[[#This Row],[15_vzpl]])</calculatedColumnFormula>
    </tableColumn>
    <tableColumn id="20" name="17_vzroz" dataDxfId="5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56" totalsRowShown="0">
  <autoFilter ref="C3:S56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62" t="s">
        <v>70</v>
      </c>
      <c r="B1" s="262"/>
    </row>
    <row r="2" spans="1:3" ht="14.4" customHeight="1" thickBot="1" x14ac:dyDescent="0.35">
      <c r="A2" s="188" t="s">
        <v>189</v>
      </c>
      <c r="B2" s="41"/>
    </row>
    <row r="3" spans="1:3" ht="14.4" customHeight="1" thickBot="1" x14ac:dyDescent="0.35">
      <c r="A3" s="258" t="s">
        <v>88</v>
      </c>
      <c r="B3" s="259"/>
    </row>
    <row r="4" spans="1:3" ht="14.4" customHeight="1" x14ac:dyDescent="0.3">
      <c r="A4" s="115" t="str">
        <f t="shared" ref="A4:A7" si="0">HYPERLINK("#'"&amp;C4&amp;"'!A1",C4)</f>
        <v>Motivace</v>
      </c>
      <c r="B4" s="63" t="s">
        <v>79</v>
      </c>
      <c r="C4" s="42" t="s">
        <v>80</v>
      </c>
    </row>
    <row r="5" spans="1:3" ht="14.4" customHeight="1" x14ac:dyDescent="0.3">
      <c r="A5" s="116" t="str">
        <f t="shared" si="0"/>
        <v>HI</v>
      </c>
      <c r="B5" s="64" t="s">
        <v>85</v>
      </c>
      <c r="C5" s="42" t="s">
        <v>73</v>
      </c>
    </row>
    <row r="6" spans="1:3" ht="14.4" customHeight="1" x14ac:dyDescent="0.3">
      <c r="A6" s="117" t="str">
        <f t="shared" si="0"/>
        <v>Man Tab</v>
      </c>
      <c r="B6" s="65" t="s">
        <v>192</v>
      </c>
      <c r="C6" s="42" t="s">
        <v>74</v>
      </c>
    </row>
    <row r="7" spans="1:3" ht="14.4" customHeight="1" thickBot="1" x14ac:dyDescent="0.35">
      <c r="A7" s="118" t="str">
        <f t="shared" si="0"/>
        <v>HV</v>
      </c>
      <c r="B7" s="66" t="s">
        <v>43</v>
      </c>
      <c r="C7" s="42" t="s">
        <v>48</v>
      </c>
    </row>
    <row r="8" spans="1:3" ht="14.4" customHeight="1" thickBot="1" x14ac:dyDescent="0.35">
      <c r="A8" s="67"/>
      <c r="B8" s="67"/>
    </row>
    <row r="9" spans="1:3" ht="14.4" customHeight="1" thickBot="1" x14ac:dyDescent="0.35">
      <c r="A9" s="260" t="s">
        <v>71</v>
      </c>
      <c r="B9" s="259"/>
    </row>
    <row r="10" spans="1:3" ht="14.4" customHeight="1" x14ac:dyDescent="0.3">
      <c r="A10" s="119" t="str">
        <f t="shared" ref="A10" si="1">HYPERLINK("#'"&amp;C10&amp;"'!A1",C10)</f>
        <v>Léky Žádanky</v>
      </c>
      <c r="B10" s="64" t="s">
        <v>86</v>
      </c>
      <c r="C10" s="42" t="s">
        <v>75</v>
      </c>
    </row>
    <row r="11" spans="1:3" ht="14.4" customHeight="1" x14ac:dyDescent="0.3">
      <c r="A11" s="119" t="str">
        <f t="shared" ref="A11" si="2">HYPERLINK("#'"&amp;C11&amp;"'!A1",C11)</f>
        <v>Materiál Žádanky</v>
      </c>
      <c r="B11" s="65" t="s">
        <v>87</v>
      </c>
      <c r="C11" s="42" t="s">
        <v>76</v>
      </c>
    </row>
    <row r="12" spans="1:3" ht="14.4" customHeight="1" x14ac:dyDescent="0.3">
      <c r="A12" s="117" t="str">
        <f t="shared" ref="A12:A13" si="3">HYPERLINK("#'"&amp;C12&amp;"'!A1",C12)</f>
        <v>MŽ Detail</v>
      </c>
      <c r="B12" s="65" t="s">
        <v>724</v>
      </c>
      <c r="C12" s="42" t="s">
        <v>77</v>
      </c>
    </row>
    <row r="13" spans="1:3" ht="14.4" customHeight="1" thickBot="1" x14ac:dyDescent="0.35">
      <c r="A13" s="119" t="str">
        <f t="shared" si="3"/>
        <v>Osobní náklady</v>
      </c>
      <c r="B13" s="65" t="s">
        <v>68</v>
      </c>
      <c r="C13" s="42" t="s">
        <v>78</v>
      </c>
    </row>
    <row r="14" spans="1:3" ht="14.4" customHeight="1" thickBot="1" x14ac:dyDescent="0.35">
      <c r="A14" s="68"/>
      <c r="B14" s="68"/>
    </row>
    <row r="15" spans="1:3" ht="14.4" customHeight="1" thickBot="1" x14ac:dyDescent="0.35">
      <c r="A15" s="261" t="s">
        <v>72</v>
      </c>
      <c r="B15" s="259"/>
    </row>
    <row r="16" spans="1:3" ht="14.4" customHeight="1" x14ac:dyDescent="0.3">
      <c r="A16" s="117" t="str">
        <f t="shared" ref="A16:A17" si="4">HYPERLINK("#'"&amp;C16&amp;"'!A1",C16)</f>
        <v>ZV Vykáz.-H</v>
      </c>
      <c r="B16" s="65" t="s">
        <v>83</v>
      </c>
      <c r="C16" s="42" t="s">
        <v>81</v>
      </c>
    </row>
    <row r="17" spans="1:3" ht="14.4" customHeight="1" x14ac:dyDescent="0.3">
      <c r="A17" s="117" t="str">
        <f t="shared" si="4"/>
        <v>ZV Vykáz.-H Detail</v>
      </c>
      <c r="B17" s="65" t="s">
        <v>756</v>
      </c>
      <c r="C17" s="42" t="s">
        <v>82</v>
      </c>
    </row>
  </sheetData>
  <mergeCells count="4">
    <mergeCell ref="A3:B3"/>
    <mergeCell ref="A9:B9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56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733</v>
      </c>
    </row>
    <row r="2" spans="1:19" x14ac:dyDescent="0.3">
      <c r="A2" s="188" t="s">
        <v>189</v>
      </c>
    </row>
    <row r="3" spans="1:19" x14ac:dyDescent="0.3">
      <c r="A3" s="257" t="s">
        <v>102</v>
      </c>
      <c r="B3" s="256">
        <v>2018</v>
      </c>
      <c r="C3" t="s">
        <v>165</v>
      </c>
      <c r="D3" t="s">
        <v>156</v>
      </c>
      <c r="E3" t="s">
        <v>154</v>
      </c>
      <c r="F3" t="s">
        <v>153</v>
      </c>
      <c r="G3" t="s">
        <v>152</v>
      </c>
      <c r="H3" t="s">
        <v>151</v>
      </c>
      <c r="I3" t="s">
        <v>150</v>
      </c>
      <c r="J3" t="s">
        <v>149</v>
      </c>
      <c r="K3" t="s">
        <v>148</v>
      </c>
      <c r="L3" t="s">
        <v>147</v>
      </c>
      <c r="M3" t="s">
        <v>146</v>
      </c>
      <c r="N3" t="s">
        <v>145</v>
      </c>
      <c r="O3" t="s">
        <v>144</v>
      </c>
      <c r="P3" t="s">
        <v>143</v>
      </c>
      <c r="Q3" t="s">
        <v>142</v>
      </c>
      <c r="R3" t="s">
        <v>141</v>
      </c>
      <c r="S3" t="s">
        <v>140</v>
      </c>
    </row>
    <row r="4" spans="1:19" x14ac:dyDescent="0.3">
      <c r="A4" s="255" t="s">
        <v>103</v>
      </c>
      <c r="B4" s="254">
        <v>1</v>
      </c>
      <c r="C4" s="249">
        <v>1</v>
      </c>
      <c r="D4" s="249" t="s">
        <v>137</v>
      </c>
      <c r="E4" s="248">
        <v>27.62</v>
      </c>
      <c r="F4" s="248"/>
      <c r="G4" s="248"/>
      <c r="H4" s="248"/>
      <c r="I4" s="248">
        <v>4639.46</v>
      </c>
      <c r="J4" s="248">
        <v>34</v>
      </c>
      <c r="K4" s="248"/>
      <c r="L4" s="248"/>
      <c r="M4" s="248"/>
      <c r="N4" s="248"/>
      <c r="O4" s="248">
        <v>750</v>
      </c>
      <c r="P4" s="248">
        <v>750</v>
      </c>
      <c r="Q4" s="248">
        <v>1267580</v>
      </c>
      <c r="R4" s="248">
        <v>8400</v>
      </c>
      <c r="S4" s="248">
        <v>6052.8950737850728</v>
      </c>
    </row>
    <row r="5" spans="1:19" x14ac:dyDescent="0.3">
      <c r="A5" s="253" t="s">
        <v>104</v>
      </c>
      <c r="B5" s="252">
        <v>2</v>
      </c>
      <c r="C5">
        <v>1</v>
      </c>
      <c r="D5">
        <v>99</v>
      </c>
      <c r="R5">
        <v>8400</v>
      </c>
      <c r="S5">
        <v>6052.8950737850728</v>
      </c>
    </row>
    <row r="6" spans="1:19" x14ac:dyDescent="0.3">
      <c r="A6" s="255" t="s">
        <v>105</v>
      </c>
      <c r="B6" s="254">
        <v>3</v>
      </c>
      <c r="C6">
        <v>1</v>
      </c>
      <c r="D6">
        <v>203</v>
      </c>
      <c r="E6">
        <v>27.62</v>
      </c>
      <c r="I6">
        <v>4639.46</v>
      </c>
      <c r="J6">
        <v>34</v>
      </c>
      <c r="O6">
        <v>750</v>
      </c>
      <c r="P6">
        <v>750</v>
      </c>
      <c r="Q6">
        <v>1267580</v>
      </c>
    </row>
    <row r="7" spans="1:19" x14ac:dyDescent="0.3">
      <c r="A7" s="253" t="s">
        <v>106</v>
      </c>
      <c r="B7" s="252">
        <v>4</v>
      </c>
      <c r="C7">
        <v>1</v>
      </c>
      <c r="D7" t="s">
        <v>725</v>
      </c>
      <c r="E7">
        <v>54.75</v>
      </c>
      <c r="I7">
        <v>9218.5</v>
      </c>
      <c r="J7">
        <v>46</v>
      </c>
      <c r="L7">
        <v>35</v>
      </c>
      <c r="O7">
        <v>17654</v>
      </c>
      <c r="P7">
        <v>17654</v>
      </c>
      <c r="Q7">
        <v>1397168</v>
      </c>
      <c r="R7">
        <v>2800</v>
      </c>
      <c r="S7">
        <v>1666.6666666666667</v>
      </c>
    </row>
    <row r="8" spans="1:19" x14ac:dyDescent="0.3">
      <c r="A8" s="255" t="s">
        <v>107</v>
      </c>
      <c r="B8" s="254">
        <v>5</v>
      </c>
      <c r="C8">
        <v>1</v>
      </c>
      <c r="D8">
        <v>303</v>
      </c>
      <c r="R8">
        <v>2800</v>
      </c>
      <c r="S8">
        <v>1666.6666666666667</v>
      </c>
    </row>
    <row r="9" spans="1:19" x14ac:dyDescent="0.3">
      <c r="A9" s="253" t="s">
        <v>108</v>
      </c>
      <c r="B9" s="252">
        <v>6</v>
      </c>
      <c r="C9">
        <v>1</v>
      </c>
      <c r="D9">
        <v>419</v>
      </c>
      <c r="E9">
        <v>27.8</v>
      </c>
      <c r="I9">
        <v>4702.5</v>
      </c>
      <c r="J9">
        <v>46</v>
      </c>
      <c r="L9">
        <v>35</v>
      </c>
      <c r="O9">
        <v>17654</v>
      </c>
      <c r="P9">
        <v>17654</v>
      </c>
      <c r="Q9">
        <v>865700</v>
      </c>
    </row>
    <row r="10" spans="1:19" x14ac:dyDescent="0.3">
      <c r="A10" s="255" t="s">
        <v>109</v>
      </c>
      <c r="B10" s="254">
        <v>7</v>
      </c>
      <c r="C10">
        <v>1</v>
      </c>
      <c r="D10">
        <v>642</v>
      </c>
      <c r="E10">
        <v>26.95</v>
      </c>
      <c r="I10">
        <v>4516</v>
      </c>
      <c r="Q10">
        <v>531468</v>
      </c>
    </row>
    <row r="11" spans="1:19" x14ac:dyDescent="0.3">
      <c r="A11" s="253" t="s">
        <v>110</v>
      </c>
      <c r="B11" s="252">
        <v>8</v>
      </c>
      <c r="C11">
        <v>1</v>
      </c>
      <c r="D11" t="s">
        <v>726</v>
      </c>
      <c r="E11">
        <v>1</v>
      </c>
      <c r="I11">
        <v>184</v>
      </c>
      <c r="Q11">
        <v>31185</v>
      </c>
    </row>
    <row r="12" spans="1:19" x14ac:dyDescent="0.3">
      <c r="A12" s="255" t="s">
        <v>111</v>
      </c>
      <c r="B12" s="254">
        <v>9</v>
      </c>
      <c r="C12">
        <v>1</v>
      </c>
      <c r="D12">
        <v>30</v>
      </c>
      <c r="E12">
        <v>1</v>
      </c>
      <c r="I12">
        <v>184</v>
      </c>
      <c r="Q12">
        <v>31185</v>
      </c>
    </row>
    <row r="13" spans="1:19" x14ac:dyDescent="0.3">
      <c r="A13" s="253" t="s">
        <v>112</v>
      </c>
      <c r="B13" s="252">
        <v>10</v>
      </c>
      <c r="C13" t="s">
        <v>727</v>
      </c>
      <c r="E13">
        <v>83.37</v>
      </c>
      <c r="I13">
        <v>14041.96</v>
      </c>
      <c r="J13">
        <v>80</v>
      </c>
      <c r="L13">
        <v>35</v>
      </c>
      <c r="O13">
        <v>18404</v>
      </c>
      <c r="P13">
        <v>18404</v>
      </c>
      <c r="Q13">
        <v>2695933</v>
      </c>
      <c r="R13">
        <v>11200</v>
      </c>
      <c r="S13">
        <v>7719.5617404517398</v>
      </c>
    </row>
    <row r="14" spans="1:19" x14ac:dyDescent="0.3">
      <c r="A14" s="255" t="s">
        <v>113</v>
      </c>
      <c r="B14" s="254">
        <v>11</v>
      </c>
      <c r="C14">
        <v>2</v>
      </c>
      <c r="D14" t="s">
        <v>137</v>
      </c>
      <c r="E14">
        <v>27.62</v>
      </c>
      <c r="I14">
        <v>3875.1</v>
      </c>
      <c r="J14">
        <v>31.5</v>
      </c>
      <c r="Q14">
        <v>1237478</v>
      </c>
      <c r="R14">
        <v>6330</v>
      </c>
      <c r="S14">
        <v>6052.8950737850728</v>
      </c>
    </row>
    <row r="15" spans="1:19" x14ac:dyDescent="0.3">
      <c r="A15" s="253" t="s">
        <v>114</v>
      </c>
      <c r="B15" s="252">
        <v>12</v>
      </c>
      <c r="C15">
        <v>2</v>
      </c>
      <c r="D15">
        <v>99</v>
      </c>
      <c r="R15">
        <v>6330</v>
      </c>
      <c r="S15">
        <v>6052.8950737850728</v>
      </c>
    </row>
    <row r="16" spans="1:19" x14ac:dyDescent="0.3">
      <c r="A16" s="251" t="s">
        <v>102</v>
      </c>
      <c r="B16" s="250">
        <v>2018</v>
      </c>
      <c r="C16">
        <v>2</v>
      </c>
      <c r="D16">
        <v>203</v>
      </c>
      <c r="E16">
        <v>27.62</v>
      </c>
      <c r="I16">
        <v>3875.1</v>
      </c>
      <c r="J16">
        <v>31.5</v>
      </c>
      <c r="Q16">
        <v>1237478</v>
      </c>
    </row>
    <row r="17" spans="3:19" x14ac:dyDescent="0.3">
      <c r="C17">
        <v>2</v>
      </c>
      <c r="D17" t="s">
        <v>725</v>
      </c>
      <c r="E17">
        <v>53.8</v>
      </c>
      <c r="I17">
        <v>7404</v>
      </c>
      <c r="J17">
        <v>37.5</v>
      </c>
      <c r="L17">
        <v>32</v>
      </c>
      <c r="O17">
        <v>20530</v>
      </c>
      <c r="P17">
        <v>20530</v>
      </c>
      <c r="Q17">
        <v>1337179</v>
      </c>
      <c r="R17">
        <v>1310</v>
      </c>
      <c r="S17">
        <v>1666.6666666666667</v>
      </c>
    </row>
    <row r="18" spans="3:19" x14ac:dyDescent="0.3">
      <c r="C18">
        <v>2</v>
      </c>
      <c r="D18">
        <v>303</v>
      </c>
      <c r="R18">
        <v>1310</v>
      </c>
      <c r="S18">
        <v>1666.6666666666667</v>
      </c>
    </row>
    <row r="19" spans="3:19" x14ac:dyDescent="0.3">
      <c r="C19">
        <v>2</v>
      </c>
      <c r="D19">
        <v>419</v>
      </c>
      <c r="E19">
        <v>27.8</v>
      </c>
      <c r="I19">
        <v>3844</v>
      </c>
      <c r="J19">
        <v>37.5</v>
      </c>
      <c r="L19">
        <v>32</v>
      </c>
      <c r="O19">
        <v>12654</v>
      </c>
      <c r="P19">
        <v>12654</v>
      </c>
      <c r="Q19">
        <v>832053</v>
      </c>
    </row>
    <row r="20" spans="3:19" x14ac:dyDescent="0.3">
      <c r="C20">
        <v>2</v>
      </c>
      <c r="D20">
        <v>642</v>
      </c>
      <c r="E20">
        <v>26</v>
      </c>
      <c r="I20">
        <v>3560</v>
      </c>
      <c r="O20">
        <v>7876</v>
      </c>
      <c r="P20">
        <v>7876</v>
      </c>
      <c r="Q20">
        <v>505126</v>
      </c>
    </row>
    <row r="21" spans="3:19" x14ac:dyDescent="0.3">
      <c r="C21">
        <v>2</v>
      </c>
      <c r="D21" t="s">
        <v>726</v>
      </c>
      <c r="E21">
        <v>1</v>
      </c>
      <c r="I21">
        <v>160</v>
      </c>
      <c r="Q21">
        <v>31185</v>
      </c>
    </row>
    <row r="22" spans="3:19" x14ac:dyDescent="0.3">
      <c r="C22">
        <v>2</v>
      </c>
      <c r="D22">
        <v>30</v>
      </c>
      <c r="E22">
        <v>1</v>
      </c>
      <c r="I22">
        <v>160</v>
      </c>
      <c r="Q22">
        <v>31185</v>
      </c>
    </row>
    <row r="23" spans="3:19" x14ac:dyDescent="0.3">
      <c r="C23" t="s">
        <v>728</v>
      </c>
      <c r="E23">
        <v>82.42</v>
      </c>
      <c r="I23">
        <v>11439.1</v>
      </c>
      <c r="J23">
        <v>69</v>
      </c>
      <c r="L23">
        <v>32</v>
      </c>
      <c r="O23">
        <v>20530</v>
      </c>
      <c r="P23">
        <v>20530</v>
      </c>
      <c r="Q23">
        <v>2605842</v>
      </c>
      <c r="R23">
        <v>7640</v>
      </c>
      <c r="S23">
        <v>7719.5617404517398</v>
      </c>
    </row>
    <row r="24" spans="3:19" x14ac:dyDescent="0.3">
      <c r="C24">
        <v>3</v>
      </c>
      <c r="D24" t="s">
        <v>137</v>
      </c>
      <c r="E24">
        <v>27.62</v>
      </c>
      <c r="I24">
        <v>4348.6000000000004</v>
      </c>
      <c r="J24">
        <v>46</v>
      </c>
      <c r="K24">
        <v>9</v>
      </c>
      <c r="Q24">
        <v>1299391</v>
      </c>
      <c r="R24">
        <v>40450</v>
      </c>
      <c r="S24">
        <v>6052.8950737850728</v>
      </c>
    </row>
    <row r="25" spans="3:19" x14ac:dyDescent="0.3">
      <c r="C25">
        <v>3</v>
      </c>
      <c r="D25">
        <v>99</v>
      </c>
      <c r="R25">
        <v>40450</v>
      </c>
      <c r="S25">
        <v>6052.8950737850728</v>
      </c>
    </row>
    <row r="26" spans="3:19" x14ac:dyDescent="0.3">
      <c r="C26">
        <v>3</v>
      </c>
      <c r="D26">
        <v>203</v>
      </c>
      <c r="E26">
        <v>27.62</v>
      </c>
      <c r="I26">
        <v>4348.6000000000004</v>
      </c>
      <c r="J26">
        <v>46</v>
      </c>
      <c r="K26">
        <v>9</v>
      </c>
      <c r="Q26">
        <v>1299391</v>
      </c>
    </row>
    <row r="27" spans="3:19" x14ac:dyDescent="0.3">
      <c r="C27">
        <v>3</v>
      </c>
      <c r="D27" t="s">
        <v>725</v>
      </c>
      <c r="E27">
        <v>54.650000000000006</v>
      </c>
      <c r="I27">
        <v>8301.1</v>
      </c>
      <c r="J27">
        <v>52</v>
      </c>
      <c r="L27">
        <v>34</v>
      </c>
      <c r="O27">
        <v>34376</v>
      </c>
      <c r="P27">
        <v>34376</v>
      </c>
      <c r="Q27">
        <v>1380513</v>
      </c>
      <c r="R27">
        <v>6750</v>
      </c>
      <c r="S27">
        <v>1666.6666666666667</v>
      </c>
    </row>
    <row r="28" spans="3:19" x14ac:dyDescent="0.3">
      <c r="C28">
        <v>3</v>
      </c>
      <c r="D28">
        <v>303</v>
      </c>
      <c r="R28">
        <v>6750</v>
      </c>
      <c r="S28">
        <v>1666.6666666666667</v>
      </c>
    </row>
    <row r="29" spans="3:19" x14ac:dyDescent="0.3">
      <c r="C29">
        <v>3</v>
      </c>
      <c r="D29">
        <v>419</v>
      </c>
      <c r="E29">
        <v>28.650000000000002</v>
      </c>
      <c r="I29">
        <v>4253.1000000000004</v>
      </c>
      <c r="J29">
        <v>52</v>
      </c>
      <c r="L29">
        <v>34</v>
      </c>
      <c r="O29">
        <v>11500</v>
      </c>
      <c r="P29">
        <v>11500</v>
      </c>
      <c r="Q29">
        <v>844474</v>
      </c>
    </row>
    <row r="30" spans="3:19" x14ac:dyDescent="0.3">
      <c r="C30">
        <v>3</v>
      </c>
      <c r="D30">
        <v>642</v>
      </c>
      <c r="E30">
        <v>26</v>
      </c>
      <c r="I30">
        <v>4048</v>
      </c>
      <c r="O30">
        <v>22876</v>
      </c>
      <c r="P30">
        <v>22876</v>
      </c>
      <c r="Q30">
        <v>536039</v>
      </c>
    </row>
    <row r="31" spans="3:19" x14ac:dyDescent="0.3">
      <c r="C31">
        <v>3</v>
      </c>
      <c r="D31" t="s">
        <v>726</v>
      </c>
      <c r="E31">
        <v>1</v>
      </c>
      <c r="I31">
        <v>176</v>
      </c>
      <c r="Q31">
        <v>31185</v>
      </c>
    </row>
    <row r="32" spans="3:19" x14ac:dyDescent="0.3">
      <c r="C32">
        <v>3</v>
      </c>
      <c r="D32">
        <v>30</v>
      </c>
      <c r="E32">
        <v>1</v>
      </c>
      <c r="I32">
        <v>176</v>
      </c>
      <c r="Q32">
        <v>31185</v>
      </c>
    </row>
    <row r="33" spans="3:19" x14ac:dyDescent="0.3">
      <c r="C33" t="s">
        <v>729</v>
      </c>
      <c r="E33">
        <v>83.27000000000001</v>
      </c>
      <c r="I33">
        <v>12825.7</v>
      </c>
      <c r="J33">
        <v>98</v>
      </c>
      <c r="K33">
        <v>9</v>
      </c>
      <c r="L33">
        <v>34</v>
      </c>
      <c r="O33">
        <v>34376</v>
      </c>
      <c r="P33">
        <v>34376</v>
      </c>
      <c r="Q33">
        <v>2711089</v>
      </c>
      <c r="R33">
        <v>47200</v>
      </c>
      <c r="S33">
        <v>7719.5617404517398</v>
      </c>
    </row>
    <row r="34" spans="3:19" x14ac:dyDescent="0.3">
      <c r="C34">
        <v>4</v>
      </c>
      <c r="D34" t="s">
        <v>137</v>
      </c>
      <c r="E34">
        <v>27.62</v>
      </c>
      <c r="I34">
        <v>4246.3999999999996</v>
      </c>
      <c r="J34">
        <v>62</v>
      </c>
      <c r="K34">
        <v>7</v>
      </c>
      <c r="L34">
        <v>84</v>
      </c>
      <c r="O34">
        <v>750</v>
      </c>
      <c r="P34">
        <v>750</v>
      </c>
      <c r="Q34">
        <v>1296866</v>
      </c>
      <c r="R34">
        <v>110</v>
      </c>
      <c r="S34">
        <v>6052.8950737850728</v>
      </c>
    </row>
    <row r="35" spans="3:19" x14ac:dyDescent="0.3">
      <c r="C35">
        <v>4</v>
      </c>
      <c r="D35">
        <v>99</v>
      </c>
      <c r="R35">
        <v>110</v>
      </c>
      <c r="S35">
        <v>6052.8950737850728</v>
      </c>
    </row>
    <row r="36" spans="3:19" x14ac:dyDescent="0.3">
      <c r="C36">
        <v>4</v>
      </c>
      <c r="D36">
        <v>203</v>
      </c>
      <c r="E36">
        <v>27.62</v>
      </c>
      <c r="I36">
        <v>4246.3999999999996</v>
      </c>
      <c r="J36">
        <v>62</v>
      </c>
      <c r="K36">
        <v>7</v>
      </c>
      <c r="L36">
        <v>84</v>
      </c>
      <c r="O36">
        <v>750</v>
      </c>
      <c r="P36">
        <v>750</v>
      </c>
      <c r="Q36">
        <v>1296866</v>
      </c>
    </row>
    <row r="37" spans="3:19" x14ac:dyDescent="0.3">
      <c r="C37">
        <v>4</v>
      </c>
      <c r="D37" t="s">
        <v>725</v>
      </c>
      <c r="E37">
        <v>54.650000000000006</v>
      </c>
      <c r="I37">
        <v>8078.5</v>
      </c>
      <c r="J37">
        <v>47</v>
      </c>
      <c r="L37">
        <v>24</v>
      </c>
      <c r="O37">
        <v>28227</v>
      </c>
      <c r="P37">
        <v>28227</v>
      </c>
      <c r="Q37">
        <v>1399698</v>
      </c>
      <c r="R37">
        <v>2750</v>
      </c>
      <c r="S37">
        <v>1666.6666666666667</v>
      </c>
    </row>
    <row r="38" spans="3:19" x14ac:dyDescent="0.3">
      <c r="C38">
        <v>4</v>
      </c>
      <c r="D38">
        <v>303</v>
      </c>
      <c r="R38">
        <v>2750</v>
      </c>
      <c r="S38">
        <v>1666.6666666666667</v>
      </c>
    </row>
    <row r="39" spans="3:19" x14ac:dyDescent="0.3">
      <c r="C39">
        <v>4</v>
      </c>
      <c r="D39">
        <v>419</v>
      </c>
      <c r="E39">
        <v>28.650000000000002</v>
      </c>
      <c r="I39">
        <v>4382.5</v>
      </c>
      <c r="J39">
        <v>47</v>
      </c>
      <c r="L39">
        <v>24</v>
      </c>
      <c r="O39">
        <v>15100</v>
      </c>
      <c r="P39">
        <v>15100</v>
      </c>
      <c r="Q39">
        <v>895493</v>
      </c>
    </row>
    <row r="40" spans="3:19" x14ac:dyDescent="0.3">
      <c r="C40">
        <v>4</v>
      </c>
      <c r="D40">
        <v>642</v>
      </c>
      <c r="E40">
        <v>26</v>
      </c>
      <c r="I40">
        <v>3696</v>
      </c>
      <c r="O40">
        <v>13127</v>
      </c>
      <c r="P40">
        <v>13127</v>
      </c>
      <c r="Q40">
        <v>504205</v>
      </c>
    </row>
    <row r="41" spans="3:19" x14ac:dyDescent="0.3">
      <c r="C41">
        <v>4</v>
      </c>
      <c r="D41" t="s">
        <v>726</v>
      </c>
      <c r="E41">
        <v>1</v>
      </c>
      <c r="I41">
        <v>160</v>
      </c>
      <c r="Q41">
        <v>31232</v>
      </c>
    </row>
    <row r="42" spans="3:19" x14ac:dyDescent="0.3">
      <c r="C42">
        <v>4</v>
      </c>
      <c r="D42">
        <v>30</v>
      </c>
      <c r="E42">
        <v>1</v>
      </c>
      <c r="I42">
        <v>160</v>
      </c>
      <c r="Q42">
        <v>31232</v>
      </c>
    </row>
    <row r="43" spans="3:19" x14ac:dyDescent="0.3">
      <c r="C43" t="s">
        <v>730</v>
      </c>
      <c r="E43">
        <v>83.27000000000001</v>
      </c>
      <c r="I43">
        <v>12484.9</v>
      </c>
      <c r="J43">
        <v>109</v>
      </c>
      <c r="K43">
        <v>7</v>
      </c>
      <c r="L43">
        <v>108</v>
      </c>
      <c r="O43">
        <v>28977</v>
      </c>
      <c r="P43">
        <v>28977</v>
      </c>
      <c r="Q43">
        <v>2727796</v>
      </c>
      <c r="R43">
        <v>2860</v>
      </c>
      <c r="S43">
        <v>7719.5617404517398</v>
      </c>
    </row>
    <row r="44" spans="3:19" x14ac:dyDescent="0.3">
      <c r="C44">
        <v>5</v>
      </c>
      <c r="D44" t="s">
        <v>137</v>
      </c>
      <c r="E44">
        <v>26.619999999999997</v>
      </c>
      <c r="I44">
        <v>4639</v>
      </c>
      <c r="J44">
        <v>38</v>
      </c>
      <c r="K44">
        <v>3.8</v>
      </c>
      <c r="L44">
        <v>80.5</v>
      </c>
      <c r="M44">
        <v>53235</v>
      </c>
      <c r="O44">
        <v>15752</v>
      </c>
      <c r="P44">
        <v>68987</v>
      </c>
      <c r="Q44">
        <v>1305521</v>
      </c>
      <c r="R44">
        <v>7480</v>
      </c>
      <c r="S44">
        <v>6052.8950737850728</v>
      </c>
    </row>
    <row r="45" spans="3:19" x14ac:dyDescent="0.3">
      <c r="C45">
        <v>5</v>
      </c>
      <c r="D45">
        <v>99</v>
      </c>
      <c r="R45">
        <v>7480</v>
      </c>
      <c r="S45">
        <v>6052.8950737850728</v>
      </c>
    </row>
    <row r="46" spans="3:19" x14ac:dyDescent="0.3">
      <c r="C46">
        <v>5</v>
      </c>
      <c r="D46">
        <v>203</v>
      </c>
      <c r="E46">
        <v>26.619999999999997</v>
      </c>
      <c r="I46">
        <v>4639</v>
      </c>
      <c r="J46">
        <v>38</v>
      </c>
      <c r="K46">
        <v>3.8</v>
      </c>
      <c r="L46">
        <v>80.5</v>
      </c>
      <c r="M46">
        <v>53235</v>
      </c>
      <c r="O46">
        <v>15752</v>
      </c>
      <c r="P46">
        <v>68987</v>
      </c>
      <c r="Q46">
        <v>1305521</v>
      </c>
    </row>
    <row r="47" spans="3:19" x14ac:dyDescent="0.3">
      <c r="C47">
        <v>5</v>
      </c>
      <c r="D47" t="s">
        <v>725</v>
      </c>
      <c r="E47">
        <v>55.650000000000006</v>
      </c>
      <c r="I47">
        <v>9140.5</v>
      </c>
      <c r="J47">
        <v>43.5</v>
      </c>
      <c r="L47">
        <v>42</v>
      </c>
      <c r="O47">
        <v>16502</v>
      </c>
      <c r="P47">
        <v>16502</v>
      </c>
      <c r="Q47">
        <v>1445580</v>
      </c>
      <c r="S47">
        <v>1666.6666666666667</v>
      </c>
    </row>
    <row r="48" spans="3:19" x14ac:dyDescent="0.3">
      <c r="C48">
        <v>5</v>
      </c>
      <c r="D48">
        <v>303</v>
      </c>
      <c r="S48">
        <v>1666.6666666666667</v>
      </c>
    </row>
    <row r="49" spans="3:19" x14ac:dyDescent="0.3">
      <c r="C49">
        <v>5</v>
      </c>
      <c r="D49">
        <v>419</v>
      </c>
      <c r="E49">
        <v>29.650000000000002</v>
      </c>
      <c r="I49">
        <v>4988.5</v>
      </c>
      <c r="J49">
        <v>43.5</v>
      </c>
      <c r="L49">
        <v>42</v>
      </c>
      <c r="O49">
        <v>750</v>
      </c>
      <c r="P49">
        <v>750</v>
      </c>
      <c r="Q49">
        <v>926854</v>
      </c>
    </row>
    <row r="50" spans="3:19" x14ac:dyDescent="0.3">
      <c r="C50">
        <v>5</v>
      </c>
      <c r="D50">
        <v>642</v>
      </c>
      <c r="E50">
        <v>26</v>
      </c>
      <c r="I50">
        <v>4152</v>
      </c>
      <c r="O50">
        <v>15752</v>
      </c>
      <c r="P50">
        <v>15752</v>
      </c>
      <c r="Q50">
        <v>518726</v>
      </c>
    </row>
    <row r="51" spans="3:19" x14ac:dyDescent="0.3">
      <c r="C51">
        <v>5</v>
      </c>
      <c r="D51" t="s">
        <v>726</v>
      </c>
      <c r="E51">
        <v>1</v>
      </c>
      <c r="I51">
        <v>176</v>
      </c>
      <c r="O51">
        <v>750</v>
      </c>
      <c r="P51">
        <v>750</v>
      </c>
      <c r="Q51">
        <v>31362</v>
      </c>
    </row>
    <row r="52" spans="3:19" x14ac:dyDescent="0.3">
      <c r="C52">
        <v>5</v>
      </c>
      <c r="D52">
        <v>30</v>
      </c>
      <c r="E52">
        <v>1</v>
      </c>
      <c r="I52">
        <v>176</v>
      </c>
      <c r="O52">
        <v>750</v>
      </c>
      <c r="P52">
        <v>750</v>
      </c>
      <c r="Q52">
        <v>31362</v>
      </c>
    </row>
    <row r="53" spans="3:19" x14ac:dyDescent="0.3">
      <c r="C53" t="s">
        <v>731</v>
      </c>
      <c r="E53">
        <v>83.27</v>
      </c>
      <c r="I53">
        <v>13955.5</v>
      </c>
      <c r="J53">
        <v>81.5</v>
      </c>
      <c r="K53">
        <v>3.8</v>
      </c>
      <c r="L53">
        <v>122.5</v>
      </c>
      <c r="M53">
        <v>53235</v>
      </c>
      <c r="O53">
        <v>33004</v>
      </c>
      <c r="P53">
        <v>86239</v>
      </c>
      <c r="Q53">
        <v>2782463</v>
      </c>
      <c r="R53">
        <v>7480</v>
      </c>
      <c r="S53">
        <v>7719.5617404517398</v>
      </c>
    </row>
    <row r="54" spans="3:19" x14ac:dyDescent="0.3">
      <c r="C54">
        <v>6</v>
      </c>
      <c r="D54" t="s">
        <v>725</v>
      </c>
      <c r="O54">
        <v>7875</v>
      </c>
      <c r="P54">
        <v>7875</v>
      </c>
    </row>
    <row r="55" spans="3:19" x14ac:dyDescent="0.3">
      <c r="C55">
        <v>6</v>
      </c>
      <c r="D55">
        <v>642</v>
      </c>
      <c r="O55">
        <v>7875</v>
      </c>
      <c r="P55">
        <v>7875</v>
      </c>
    </row>
    <row r="56" spans="3:19" x14ac:dyDescent="0.3">
      <c r="C56" t="s">
        <v>732</v>
      </c>
      <c r="O56">
        <v>7875</v>
      </c>
      <c r="P56">
        <v>7875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2" bestFit="1" customWidth="1" collapsed="1"/>
    <col min="2" max="2" width="7.77734375" style="79" hidden="1" customWidth="1" outlineLevel="1"/>
    <col min="3" max="3" width="0.109375" style="102" hidden="1" customWidth="1"/>
    <col min="4" max="4" width="7.77734375" style="79" customWidth="1"/>
    <col min="5" max="5" width="5.44140625" style="102" hidden="1" customWidth="1"/>
    <col min="6" max="6" width="7.77734375" style="79" customWidth="1"/>
    <col min="7" max="7" width="7.77734375" style="173" customWidth="1" collapsed="1"/>
    <col min="8" max="8" width="7.77734375" style="79" hidden="1" customWidth="1" outlineLevel="1"/>
    <col min="9" max="9" width="5.44140625" style="102" hidden="1" customWidth="1"/>
    <col min="10" max="10" width="7.77734375" style="79" customWidth="1"/>
    <col min="11" max="11" width="5.44140625" style="102" hidden="1" customWidth="1"/>
    <col min="12" max="12" width="7.77734375" style="79" customWidth="1"/>
    <col min="13" max="13" width="7.77734375" style="173" customWidth="1" collapsed="1"/>
    <col min="14" max="14" width="7.77734375" style="79" hidden="1" customWidth="1" outlineLevel="1"/>
    <col min="15" max="15" width="5" style="102" hidden="1" customWidth="1"/>
    <col min="16" max="16" width="7.77734375" style="79" customWidth="1"/>
    <col min="17" max="17" width="5" style="102" hidden="1" customWidth="1"/>
    <col min="18" max="18" width="7.77734375" style="79" customWidth="1"/>
    <col min="19" max="19" width="7.77734375" style="173" customWidth="1"/>
    <col min="20" max="16384" width="8.88671875" style="102"/>
  </cols>
  <sheetData>
    <row r="1" spans="1:19" ht="18.600000000000001" customHeight="1" thickBot="1" x14ac:dyDescent="0.4">
      <c r="A1" s="274" t="s">
        <v>83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</row>
    <row r="2" spans="1:19" ht="14.4" customHeight="1" thickBot="1" x14ac:dyDescent="0.35">
      <c r="A2" s="188" t="s">
        <v>189</v>
      </c>
      <c r="B2" s="183"/>
      <c r="C2" s="84"/>
      <c r="D2" s="183"/>
      <c r="E2" s="84"/>
      <c r="F2" s="183"/>
      <c r="G2" s="184"/>
      <c r="H2" s="183"/>
      <c r="I2" s="84"/>
      <c r="J2" s="183"/>
      <c r="K2" s="84"/>
      <c r="L2" s="183"/>
      <c r="M2" s="184"/>
      <c r="N2" s="183"/>
      <c r="O2" s="84"/>
      <c r="P2" s="183"/>
      <c r="Q2" s="84"/>
      <c r="R2" s="183"/>
      <c r="S2" s="184"/>
    </row>
    <row r="3" spans="1:19" ht="14.4" customHeight="1" thickBot="1" x14ac:dyDescent="0.35">
      <c r="A3" s="177" t="s">
        <v>84</v>
      </c>
      <c r="B3" s="178">
        <f>SUBTOTAL(9,B6:B1048576)</f>
        <v>0</v>
      </c>
      <c r="C3" s="179">
        <f t="shared" ref="C3:R3" si="0">SUBTOTAL(9,C6:C1048576)</f>
        <v>0</v>
      </c>
      <c r="D3" s="179">
        <f t="shared" si="0"/>
        <v>0</v>
      </c>
      <c r="E3" s="179">
        <f t="shared" si="0"/>
        <v>0</v>
      </c>
      <c r="F3" s="179">
        <f t="shared" si="0"/>
        <v>18154</v>
      </c>
      <c r="G3" s="182" t="str">
        <f>IF(D3&lt;&gt;0,F3/D3,"")</f>
        <v/>
      </c>
      <c r="H3" s="178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0" t="str">
        <f>IF(J3&lt;&gt;0,L3/J3,"")</f>
        <v/>
      </c>
      <c r="N3" s="181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IF(P3&lt;&gt;0,R3/P3,"")</f>
        <v/>
      </c>
    </row>
    <row r="4" spans="1:19" ht="14.4" customHeight="1" x14ac:dyDescent="0.3">
      <c r="A4" s="337" t="s">
        <v>67</v>
      </c>
      <c r="B4" s="338" t="s">
        <v>64</v>
      </c>
      <c r="C4" s="339"/>
      <c r="D4" s="339"/>
      <c r="E4" s="339"/>
      <c r="F4" s="339"/>
      <c r="G4" s="340"/>
      <c r="H4" s="338" t="s">
        <v>65</v>
      </c>
      <c r="I4" s="339"/>
      <c r="J4" s="339"/>
      <c r="K4" s="339"/>
      <c r="L4" s="339"/>
      <c r="M4" s="340"/>
      <c r="N4" s="338" t="s">
        <v>66</v>
      </c>
      <c r="O4" s="339"/>
      <c r="P4" s="339"/>
      <c r="Q4" s="339"/>
      <c r="R4" s="339"/>
      <c r="S4" s="340"/>
    </row>
    <row r="5" spans="1:19" ht="14.4" customHeight="1" thickBot="1" x14ac:dyDescent="0.35">
      <c r="A5" s="405"/>
      <c r="B5" s="406">
        <v>2015</v>
      </c>
      <c r="C5" s="407"/>
      <c r="D5" s="407">
        <v>2017</v>
      </c>
      <c r="E5" s="407"/>
      <c r="F5" s="407">
        <v>2018</v>
      </c>
      <c r="G5" s="408" t="s">
        <v>2</v>
      </c>
      <c r="H5" s="406">
        <v>2015</v>
      </c>
      <c r="I5" s="407"/>
      <c r="J5" s="407">
        <v>2017</v>
      </c>
      <c r="K5" s="407"/>
      <c r="L5" s="407">
        <v>2018</v>
      </c>
      <c r="M5" s="408" t="s">
        <v>2</v>
      </c>
      <c r="N5" s="406">
        <v>2015</v>
      </c>
      <c r="O5" s="407"/>
      <c r="P5" s="407">
        <v>2017</v>
      </c>
      <c r="Q5" s="407"/>
      <c r="R5" s="407">
        <v>2018</v>
      </c>
      <c r="S5" s="408" t="s">
        <v>2</v>
      </c>
    </row>
    <row r="6" spans="1:19" ht="14.4" customHeight="1" x14ac:dyDescent="0.3">
      <c r="A6" s="418" t="s">
        <v>740</v>
      </c>
      <c r="B6" s="409"/>
      <c r="C6" s="388"/>
      <c r="D6" s="409"/>
      <c r="E6" s="388"/>
      <c r="F6" s="409">
        <v>5916</v>
      </c>
      <c r="G6" s="410"/>
      <c r="H6" s="409"/>
      <c r="I6" s="388"/>
      <c r="J6" s="409"/>
      <c r="K6" s="388"/>
      <c r="L6" s="409"/>
      <c r="M6" s="410"/>
      <c r="N6" s="409"/>
      <c r="O6" s="388"/>
      <c r="P6" s="409"/>
      <c r="Q6" s="388"/>
      <c r="R6" s="409"/>
      <c r="S6" s="411"/>
    </row>
    <row r="7" spans="1:19" ht="14.4" customHeight="1" x14ac:dyDescent="0.3">
      <c r="A7" s="419" t="s">
        <v>741</v>
      </c>
      <c r="B7" s="412"/>
      <c r="C7" s="394"/>
      <c r="D7" s="412"/>
      <c r="E7" s="394"/>
      <c r="F7" s="412">
        <v>7134</v>
      </c>
      <c r="G7" s="413"/>
      <c r="H7" s="412"/>
      <c r="I7" s="394"/>
      <c r="J7" s="412"/>
      <c r="K7" s="394"/>
      <c r="L7" s="412"/>
      <c r="M7" s="413"/>
      <c r="N7" s="412"/>
      <c r="O7" s="394"/>
      <c r="P7" s="412"/>
      <c r="Q7" s="394"/>
      <c r="R7" s="412"/>
      <c r="S7" s="414"/>
    </row>
    <row r="8" spans="1:19" ht="14.4" customHeight="1" x14ac:dyDescent="0.3">
      <c r="A8" s="419" t="s">
        <v>742</v>
      </c>
      <c r="B8" s="412"/>
      <c r="C8" s="394"/>
      <c r="D8" s="412"/>
      <c r="E8" s="394"/>
      <c r="F8" s="412">
        <v>4698</v>
      </c>
      <c r="G8" s="413"/>
      <c r="H8" s="412"/>
      <c r="I8" s="394"/>
      <c r="J8" s="412"/>
      <c r="K8" s="394"/>
      <c r="L8" s="412"/>
      <c r="M8" s="413"/>
      <c r="N8" s="412"/>
      <c r="O8" s="394"/>
      <c r="P8" s="412"/>
      <c r="Q8" s="394"/>
      <c r="R8" s="412"/>
      <c r="S8" s="414"/>
    </row>
    <row r="9" spans="1:19" ht="14.4" customHeight="1" thickBot="1" x14ac:dyDescent="0.35">
      <c r="A9" s="420" t="s">
        <v>743</v>
      </c>
      <c r="B9" s="415"/>
      <c r="C9" s="400"/>
      <c r="D9" s="415"/>
      <c r="E9" s="400"/>
      <c r="F9" s="415">
        <v>406</v>
      </c>
      <c r="G9" s="416"/>
      <c r="H9" s="415"/>
      <c r="I9" s="400"/>
      <c r="J9" s="415"/>
      <c r="K9" s="400"/>
      <c r="L9" s="415"/>
      <c r="M9" s="416"/>
      <c r="N9" s="415"/>
      <c r="O9" s="400"/>
      <c r="P9" s="415"/>
      <c r="Q9" s="400"/>
      <c r="R9" s="415"/>
      <c r="S9" s="41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 collapsed="1"/>
    <col min="6" max="7" width="11.109375" style="170" hidden="1" customWidth="1" outlineLevel="1"/>
    <col min="8" max="9" width="9.33203125" style="170" hidden="1" customWidth="1"/>
    <col min="10" max="11" width="11.109375" style="170" customWidth="1"/>
    <col min="12" max="13" width="9.33203125" style="170" hidden="1" customWidth="1"/>
    <col min="14" max="15" width="11.109375" style="170" customWidth="1"/>
    <col min="16" max="16" width="11.109375" style="173" customWidth="1"/>
    <col min="17" max="17" width="11.109375" style="170" customWidth="1"/>
    <col min="18" max="16384" width="8.88671875" style="102"/>
  </cols>
  <sheetData>
    <row r="1" spans="1:17" ht="18.600000000000001" customHeight="1" thickBot="1" x14ac:dyDescent="0.4">
      <c r="A1" s="262" t="s">
        <v>756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7" ht="14.4" customHeight="1" thickBot="1" x14ac:dyDescent="0.35">
      <c r="A2" s="188" t="s">
        <v>189</v>
      </c>
      <c r="B2" s="103"/>
      <c r="C2" s="103"/>
      <c r="D2" s="103"/>
      <c r="E2" s="103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5"/>
    </row>
    <row r="3" spans="1:17" ht="14.4" customHeight="1" thickBot="1" x14ac:dyDescent="0.35">
      <c r="E3" s="62" t="s">
        <v>84</v>
      </c>
      <c r="F3" s="75">
        <f t="shared" ref="F3:O3" si="0">SUBTOTAL(9,F6:F1048576)</f>
        <v>0</v>
      </c>
      <c r="G3" s="76">
        <f t="shared" si="0"/>
        <v>0</v>
      </c>
      <c r="H3" s="76"/>
      <c r="I3" s="76"/>
      <c r="J3" s="76">
        <f t="shared" si="0"/>
        <v>0</v>
      </c>
      <c r="K3" s="76">
        <f t="shared" si="0"/>
        <v>0</v>
      </c>
      <c r="L3" s="76"/>
      <c r="M3" s="76"/>
      <c r="N3" s="76">
        <f t="shared" si="0"/>
        <v>89</v>
      </c>
      <c r="O3" s="76">
        <f t="shared" si="0"/>
        <v>18154</v>
      </c>
      <c r="P3" s="58">
        <f>IF(K3=0,0,O3/K3)</f>
        <v>0</v>
      </c>
      <c r="Q3" s="77">
        <f>IF(N3=0,0,O3/N3)</f>
        <v>203.97752808988764</v>
      </c>
    </row>
    <row r="4" spans="1:17" ht="14.4" customHeight="1" x14ac:dyDescent="0.3">
      <c r="A4" s="343" t="s">
        <v>50</v>
      </c>
      <c r="B4" s="341" t="s">
        <v>60</v>
      </c>
      <c r="C4" s="343" t="s">
        <v>61</v>
      </c>
      <c r="D4" s="347" t="s">
        <v>62</v>
      </c>
      <c r="E4" s="344" t="s">
        <v>51</v>
      </c>
      <c r="F4" s="345">
        <v>2015</v>
      </c>
      <c r="G4" s="346"/>
      <c r="H4" s="78"/>
      <c r="I4" s="78"/>
      <c r="J4" s="345">
        <v>2017</v>
      </c>
      <c r="K4" s="346"/>
      <c r="L4" s="78"/>
      <c r="M4" s="78"/>
      <c r="N4" s="345">
        <v>2018</v>
      </c>
      <c r="O4" s="346"/>
      <c r="P4" s="348" t="s">
        <v>2</v>
      </c>
      <c r="Q4" s="342" t="s">
        <v>63</v>
      </c>
    </row>
    <row r="5" spans="1:17" ht="14.4" customHeight="1" thickBot="1" x14ac:dyDescent="0.35">
      <c r="A5" s="421"/>
      <c r="B5" s="422"/>
      <c r="C5" s="421"/>
      <c r="D5" s="423"/>
      <c r="E5" s="424"/>
      <c r="F5" s="425" t="s">
        <v>53</v>
      </c>
      <c r="G5" s="426" t="s">
        <v>10</v>
      </c>
      <c r="H5" s="427"/>
      <c r="I5" s="427"/>
      <c r="J5" s="425" t="s">
        <v>53</v>
      </c>
      <c r="K5" s="426" t="s">
        <v>10</v>
      </c>
      <c r="L5" s="427"/>
      <c r="M5" s="427"/>
      <c r="N5" s="425" t="s">
        <v>53</v>
      </c>
      <c r="O5" s="426" t="s">
        <v>10</v>
      </c>
      <c r="P5" s="428"/>
      <c r="Q5" s="429"/>
    </row>
    <row r="6" spans="1:17" ht="14.4" customHeight="1" x14ac:dyDescent="0.3">
      <c r="A6" s="387" t="s">
        <v>744</v>
      </c>
      <c r="B6" s="388" t="s">
        <v>745</v>
      </c>
      <c r="C6" s="388" t="s">
        <v>746</v>
      </c>
      <c r="D6" s="388" t="s">
        <v>747</v>
      </c>
      <c r="E6" s="388" t="s">
        <v>748</v>
      </c>
      <c r="F6" s="391"/>
      <c r="G6" s="391"/>
      <c r="H6" s="391"/>
      <c r="I6" s="391"/>
      <c r="J6" s="391"/>
      <c r="K6" s="391"/>
      <c r="L6" s="391"/>
      <c r="M6" s="391"/>
      <c r="N6" s="391">
        <v>14</v>
      </c>
      <c r="O6" s="391">
        <v>2436</v>
      </c>
      <c r="P6" s="410"/>
      <c r="Q6" s="392">
        <v>174</v>
      </c>
    </row>
    <row r="7" spans="1:17" ht="14.4" customHeight="1" x14ac:dyDescent="0.3">
      <c r="A7" s="393" t="s">
        <v>744</v>
      </c>
      <c r="B7" s="394" t="s">
        <v>745</v>
      </c>
      <c r="C7" s="394" t="s">
        <v>746</v>
      </c>
      <c r="D7" s="394" t="s">
        <v>749</v>
      </c>
      <c r="E7" s="394" t="s">
        <v>750</v>
      </c>
      <c r="F7" s="397"/>
      <c r="G7" s="397"/>
      <c r="H7" s="397"/>
      <c r="I7" s="397"/>
      <c r="J7" s="397"/>
      <c r="K7" s="397"/>
      <c r="L7" s="397"/>
      <c r="M7" s="397"/>
      <c r="N7" s="397">
        <v>14</v>
      </c>
      <c r="O7" s="397">
        <v>3248</v>
      </c>
      <c r="P7" s="413"/>
      <c r="Q7" s="398">
        <v>232</v>
      </c>
    </row>
    <row r="8" spans="1:17" ht="14.4" customHeight="1" x14ac:dyDescent="0.3">
      <c r="A8" s="393" t="s">
        <v>744</v>
      </c>
      <c r="B8" s="394" t="s">
        <v>745</v>
      </c>
      <c r="C8" s="394" t="s">
        <v>746</v>
      </c>
      <c r="D8" s="394" t="s">
        <v>751</v>
      </c>
      <c r="E8" s="394" t="s">
        <v>752</v>
      </c>
      <c r="F8" s="397"/>
      <c r="G8" s="397"/>
      <c r="H8" s="397"/>
      <c r="I8" s="397"/>
      <c r="J8" s="397"/>
      <c r="K8" s="397"/>
      <c r="L8" s="397"/>
      <c r="M8" s="397"/>
      <c r="N8" s="397">
        <v>1</v>
      </c>
      <c r="O8" s="397">
        <v>232</v>
      </c>
      <c r="P8" s="413"/>
      <c r="Q8" s="398">
        <v>232</v>
      </c>
    </row>
    <row r="9" spans="1:17" ht="14.4" customHeight="1" x14ac:dyDescent="0.3">
      <c r="A9" s="393" t="s">
        <v>753</v>
      </c>
      <c r="B9" s="394" t="s">
        <v>745</v>
      </c>
      <c r="C9" s="394" t="s">
        <v>746</v>
      </c>
      <c r="D9" s="394" t="s">
        <v>747</v>
      </c>
      <c r="E9" s="394" t="s">
        <v>748</v>
      </c>
      <c r="F9" s="397"/>
      <c r="G9" s="397"/>
      <c r="H9" s="397"/>
      <c r="I9" s="397"/>
      <c r="J9" s="397"/>
      <c r="K9" s="397"/>
      <c r="L9" s="397"/>
      <c r="M9" s="397"/>
      <c r="N9" s="397">
        <v>17</v>
      </c>
      <c r="O9" s="397">
        <v>2958</v>
      </c>
      <c r="P9" s="413"/>
      <c r="Q9" s="398">
        <v>174</v>
      </c>
    </row>
    <row r="10" spans="1:17" ht="14.4" customHeight="1" x14ac:dyDescent="0.3">
      <c r="A10" s="393" t="s">
        <v>753</v>
      </c>
      <c r="B10" s="394" t="s">
        <v>745</v>
      </c>
      <c r="C10" s="394" t="s">
        <v>746</v>
      </c>
      <c r="D10" s="394" t="s">
        <v>749</v>
      </c>
      <c r="E10" s="394" t="s">
        <v>750</v>
      </c>
      <c r="F10" s="397"/>
      <c r="G10" s="397"/>
      <c r="H10" s="397"/>
      <c r="I10" s="397"/>
      <c r="J10" s="397"/>
      <c r="K10" s="397"/>
      <c r="L10" s="397"/>
      <c r="M10" s="397"/>
      <c r="N10" s="397">
        <v>17</v>
      </c>
      <c r="O10" s="397">
        <v>3944</v>
      </c>
      <c r="P10" s="413"/>
      <c r="Q10" s="398">
        <v>232</v>
      </c>
    </row>
    <row r="11" spans="1:17" ht="14.4" customHeight="1" x14ac:dyDescent="0.3">
      <c r="A11" s="393" t="s">
        <v>753</v>
      </c>
      <c r="B11" s="394" t="s">
        <v>745</v>
      </c>
      <c r="C11" s="394" t="s">
        <v>746</v>
      </c>
      <c r="D11" s="394" t="s">
        <v>751</v>
      </c>
      <c r="E11" s="394" t="s">
        <v>752</v>
      </c>
      <c r="F11" s="397"/>
      <c r="G11" s="397"/>
      <c r="H11" s="397"/>
      <c r="I11" s="397"/>
      <c r="J11" s="397"/>
      <c r="K11" s="397"/>
      <c r="L11" s="397"/>
      <c r="M11" s="397"/>
      <c r="N11" s="397">
        <v>1</v>
      </c>
      <c r="O11" s="397">
        <v>232</v>
      </c>
      <c r="P11" s="413"/>
      <c r="Q11" s="398">
        <v>232</v>
      </c>
    </row>
    <row r="12" spans="1:17" ht="14.4" customHeight="1" x14ac:dyDescent="0.3">
      <c r="A12" s="393" t="s">
        <v>754</v>
      </c>
      <c r="B12" s="394" t="s">
        <v>745</v>
      </c>
      <c r="C12" s="394" t="s">
        <v>746</v>
      </c>
      <c r="D12" s="394" t="s">
        <v>747</v>
      </c>
      <c r="E12" s="394" t="s">
        <v>748</v>
      </c>
      <c r="F12" s="397"/>
      <c r="G12" s="397"/>
      <c r="H12" s="397"/>
      <c r="I12" s="397"/>
      <c r="J12" s="397"/>
      <c r="K12" s="397"/>
      <c r="L12" s="397"/>
      <c r="M12" s="397"/>
      <c r="N12" s="397">
        <v>11</v>
      </c>
      <c r="O12" s="397">
        <v>1914</v>
      </c>
      <c r="P12" s="413"/>
      <c r="Q12" s="398">
        <v>174</v>
      </c>
    </row>
    <row r="13" spans="1:17" ht="14.4" customHeight="1" x14ac:dyDescent="0.3">
      <c r="A13" s="393" t="s">
        <v>754</v>
      </c>
      <c r="B13" s="394" t="s">
        <v>745</v>
      </c>
      <c r="C13" s="394" t="s">
        <v>746</v>
      </c>
      <c r="D13" s="394" t="s">
        <v>749</v>
      </c>
      <c r="E13" s="394" t="s">
        <v>750</v>
      </c>
      <c r="F13" s="397"/>
      <c r="G13" s="397"/>
      <c r="H13" s="397"/>
      <c r="I13" s="397"/>
      <c r="J13" s="397"/>
      <c r="K13" s="397"/>
      <c r="L13" s="397"/>
      <c r="M13" s="397"/>
      <c r="N13" s="397">
        <v>11</v>
      </c>
      <c r="O13" s="397">
        <v>2552</v>
      </c>
      <c r="P13" s="413"/>
      <c r="Q13" s="398">
        <v>232</v>
      </c>
    </row>
    <row r="14" spans="1:17" ht="14.4" customHeight="1" x14ac:dyDescent="0.3">
      <c r="A14" s="393" t="s">
        <v>754</v>
      </c>
      <c r="B14" s="394" t="s">
        <v>745</v>
      </c>
      <c r="C14" s="394" t="s">
        <v>746</v>
      </c>
      <c r="D14" s="394" t="s">
        <v>751</v>
      </c>
      <c r="E14" s="394" t="s">
        <v>752</v>
      </c>
      <c r="F14" s="397"/>
      <c r="G14" s="397"/>
      <c r="H14" s="397"/>
      <c r="I14" s="397"/>
      <c r="J14" s="397"/>
      <c r="K14" s="397"/>
      <c r="L14" s="397"/>
      <c r="M14" s="397"/>
      <c r="N14" s="397">
        <v>1</v>
      </c>
      <c r="O14" s="397">
        <v>232</v>
      </c>
      <c r="P14" s="413"/>
      <c r="Q14" s="398">
        <v>232</v>
      </c>
    </row>
    <row r="15" spans="1:17" ht="14.4" customHeight="1" x14ac:dyDescent="0.3">
      <c r="A15" s="393" t="s">
        <v>755</v>
      </c>
      <c r="B15" s="394" t="s">
        <v>745</v>
      </c>
      <c r="C15" s="394" t="s">
        <v>746</v>
      </c>
      <c r="D15" s="394" t="s">
        <v>747</v>
      </c>
      <c r="E15" s="394" t="s">
        <v>748</v>
      </c>
      <c r="F15" s="397"/>
      <c r="G15" s="397"/>
      <c r="H15" s="397"/>
      <c r="I15" s="397"/>
      <c r="J15" s="397"/>
      <c r="K15" s="397"/>
      <c r="L15" s="397"/>
      <c r="M15" s="397"/>
      <c r="N15" s="397">
        <v>1</v>
      </c>
      <c r="O15" s="397">
        <v>174</v>
      </c>
      <c r="P15" s="413"/>
      <c r="Q15" s="398">
        <v>174</v>
      </c>
    </row>
    <row r="16" spans="1:17" ht="14.4" customHeight="1" thickBot="1" x14ac:dyDescent="0.35">
      <c r="A16" s="399" t="s">
        <v>755</v>
      </c>
      <c r="B16" s="400" t="s">
        <v>745</v>
      </c>
      <c r="C16" s="400" t="s">
        <v>746</v>
      </c>
      <c r="D16" s="400" t="s">
        <v>749</v>
      </c>
      <c r="E16" s="400" t="s">
        <v>750</v>
      </c>
      <c r="F16" s="403"/>
      <c r="G16" s="403"/>
      <c r="H16" s="403"/>
      <c r="I16" s="403"/>
      <c r="J16" s="403"/>
      <c r="K16" s="403"/>
      <c r="L16" s="403"/>
      <c r="M16" s="403"/>
      <c r="N16" s="403">
        <v>1</v>
      </c>
      <c r="O16" s="403">
        <v>232</v>
      </c>
      <c r="P16" s="416"/>
      <c r="Q16" s="404">
        <v>232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62" t="s">
        <v>79</v>
      </c>
      <c r="B1" s="262"/>
      <c r="C1" s="263"/>
      <c r="D1" s="263"/>
      <c r="E1" s="263"/>
    </row>
    <row r="2" spans="1:5" ht="14.4" customHeight="1" thickBot="1" x14ac:dyDescent="0.35">
      <c r="A2" s="188" t="s">
        <v>189</v>
      </c>
      <c r="B2" s="121"/>
    </row>
    <row r="3" spans="1:5" ht="14.4" customHeight="1" thickBot="1" x14ac:dyDescent="0.35">
      <c r="A3" s="124"/>
      <c r="C3" s="125" t="s">
        <v>69</v>
      </c>
      <c r="D3" s="126" t="s">
        <v>54</v>
      </c>
      <c r="E3" s="127" t="s">
        <v>56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161574.40483532805</v>
      </c>
      <c r="D4" s="130">
        <f ca="1">IF(ISERROR(VLOOKUP("Náklady celkem",INDIRECT("HI!$A:$G"),5,0)),0,VLOOKUP("Náklady celkem",INDIRECT("HI!$A:$G"),5,0))</f>
        <v>160761.87414999996</v>
      </c>
      <c r="E4" s="131">
        <f ca="1">IF(C4=0,0,D4/C4)</f>
        <v>0.99497116708456268</v>
      </c>
    </row>
    <row r="5" spans="1:5" ht="14.4" customHeight="1" x14ac:dyDescent="0.3">
      <c r="A5" s="132" t="s">
        <v>91</v>
      </c>
      <c r="B5" s="133"/>
      <c r="C5" s="134"/>
      <c r="D5" s="134"/>
      <c r="E5" s="135"/>
    </row>
    <row r="6" spans="1:5" ht="14.4" customHeight="1" x14ac:dyDescent="0.3">
      <c r="A6" s="136" t="s">
        <v>96</v>
      </c>
      <c r="B6" s="137"/>
      <c r="C6" s="138"/>
      <c r="D6" s="138"/>
      <c r="E6" s="135"/>
    </row>
    <row r="7" spans="1:5" ht="14.4" customHeight="1" x14ac:dyDescent="0.3">
      <c r="A7" s="20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73</v>
      </c>
      <c r="C7" s="138">
        <f>IF(ISERROR(HI!F5),"",HI!F5)</f>
        <v>33.333333496093751</v>
      </c>
      <c r="D7" s="138">
        <f>IF(ISERROR(HI!E5),"",HI!E5)</f>
        <v>32.007550000000002</v>
      </c>
      <c r="E7" s="135">
        <f t="shared" ref="E7:E11" si="0">IF(C7=0,0,D7/C7)</f>
        <v>0.96022649531139415</v>
      </c>
    </row>
    <row r="8" spans="1:5" ht="14.4" customHeight="1" x14ac:dyDescent="0.3">
      <c r="A8" s="140" t="s">
        <v>92</v>
      </c>
      <c r="B8" s="137"/>
      <c r="C8" s="138"/>
      <c r="D8" s="138"/>
      <c r="E8" s="135"/>
    </row>
    <row r="9" spans="1:5" ht="14.4" customHeight="1" x14ac:dyDescent="0.3">
      <c r="A9" s="140" t="s">
        <v>93</v>
      </c>
      <c r="B9" s="137"/>
      <c r="C9" s="138"/>
      <c r="D9" s="138"/>
      <c r="E9" s="135"/>
    </row>
    <row r="10" spans="1:5" ht="14.4" customHeight="1" x14ac:dyDescent="0.3">
      <c r="A10" s="141" t="s">
        <v>97</v>
      </c>
      <c r="B10" s="137"/>
      <c r="C10" s="134"/>
      <c r="D10" s="134"/>
      <c r="E10" s="135"/>
    </row>
    <row r="11" spans="1:5" ht="14.4" customHeight="1" x14ac:dyDescent="0.3">
      <c r="A11" s="1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73</v>
      </c>
      <c r="C11" s="138">
        <f>IF(ISERROR(HI!F6),"",HI!F6)</f>
        <v>883.33333755874639</v>
      </c>
      <c r="D11" s="138">
        <f>IF(ISERROR(HI!E6),"",HI!E6)</f>
        <v>987.52350000000001</v>
      </c>
      <c r="E11" s="135">
        <f t="shared" si="0"/>
        <v>1.1179511267277675</v>
      </c>
    </row>
    <row r="12" spans="1:5" ht="14.4" customHeight="1" thickBot="1" x14ac:dyDescent="0.35">
      <c r="A12" s="143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17827.702071350097</v>
      </c>
      <c r="D12" s="134">
        <f ca="1">IF(ISERROR(VLOOKUP("Osobní náklady (Kč) *",INDIRECT("HI!$A:$G"),5,0)),0,VLOOKUP("Osobní náklady (Kč) *",INDIRECT("HI!$A:$G"),5,0))</f>
        <v>18382.590470000003</v>
      </c>
      <c r="E12" s="135">
        <f ca="1">IF(C12=0,0,D12/C12)</f>
        <v>1.0311250657223869</v>
      </c>
    </row>
    <row r="13" spans="1:5" ht="14.4" customHeight="1" thickBot="1" x14ac:dyDescent="0.35">
      <c r="A13" s="147"/>
      <c r="B13" s="148"/>
      <c r="C13" s="149"/>
      <c r="D13" s="149"/>
      <c r="E13" s="150"/>
    </row>
    <row r="14" spans="1:5" ht="14.4" customHeight="1" thickBot="1" x14ac:dyDescent="0.35">
      <c r="A14" s="151" t="str">
        <f>HYPERLINK("#HI!A1","VÝNOSY CELKEM (v tisících)")</f>
        <v>VÝNOSY CELKEM (v tisících)</v>
      </c>
      <c r="B14" s="152"/>
      <c r="C14" s="153">
        <f ca="1">IF(ISERROR(VLOOKUP("Výnosy celkem",INDIRECT("HI!$A:$G"),6,0)),0,VLOOKUP("Výnosy celkem",INDIRECT("HI!$A:$G"),6,0))</f>
        <v>0</v>
      </c>
      <c r="D14" s="153">
        <f ca="1">IF(ISERROR(VLOOKUP("Výnosy celkem",INDIRECT("HI!$A:$G"),5,0)),0,VLOOKUP("Výnosy celkem",INDIRECT("HI!$A:$G"),5,0))</f>
        <v>0</v>
      </c>
      <c r="E14" s="154">
        <f t="shared" ref="E14:E16" ca="1" si="1">IF(C14=0,0,D14/C14)</f>
        <v>0</v>
      </c>
    </row>
    <row r="15" spans="1:5" ht="14.4" customHeight="1" x14ac:dyDescent="0.3">
      <c r="A15" s="155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0</v>
      </c>
      <c r="D15" s="134">
        <f ca="1">IF(ISERROR(VLOOKUP("Ambulance *",INDIRECT("HI!$A:$G"),5,0)),0,VLOOKUP("Ambulance *",INDIRECT("HI!$A:$G"),5,0))</f>
        <v>0</v>
      </c>
      <c r="E15" s="135">
        <f t="shared" ca="1" si="1"/>
        <v>0</v>
      </c>
    </row>
    <row r="16" spans="1:5" ht="14.4" customHeight="1" x14ac:dyDescent="0.3">
      <c r="A16" s="156" t="str">
        <f>HYPERLINK("#'ZV Vykáz.-H'!A1","Zdravotní výkony vykázané u hospitalizovaných pacientů (max. 85 %)")</f>
        <v>Zdravotní výkony vykázané u hospitalizovaných pacientů (max. 85 %)</v>
      </c>
      <c r="B16" s="204" t="s">
        <v>81</v>
      </c>
      <c r="C16" s="139">
        <v>0.85</v>
      </c>
      <c r="D16" s="139" t="str">
        <f>IF(ISERROR(VLOOKUP("Celkem:",'ZV Vykáz.-H'!$A:$S,7,0)),"",VLOOKUP("Celkem:",'ZV Vykáz.-H'!$A:$S,7,0))</f>
        <v/>
      </c>
      <c r="E16" s="135" t="e">
        <f t="shared" si="1"/>
        <v>#VALUE!</v>
      </c>
    </row>
    <row r="17" spans="1:5" ht="14.4" customHeight="1" x14ac:dyDescent="0.3">
      <c r="A17" s="157" t="str">
        <f>HYPERLINK("#HI!A1","Hospitalizace (casemix * 30000)")</f>
        <v>Hospitalizace (casemix * 30000)</v>
      </c>
      <c r="B17" s="137"/>
      <c r="C17" s="134">
        <f ca="1">IF(ISERROR(VLOOKUP("Hospitalizace *",INDIRECT("HI!$A:$G"),6,0)),0,VLOOKUP("Hospitalizace *",INDIRECT("HI!$A:$G"),6,0))</f>
        <v>0</v>
      </c>
      <c r="D17" s="134">
        <f ca="1">IF(ISERROR(VLOOKUP("Hospitalizace *",INDIRECT("HI!$A:$G"),5,0)),0,VLOOKUP("Hospitalizace *",INDIRECT("HI!$A:$G"),5,0))</f>
        <v>0</v>
      </c>
      <c r="E17" s="135">
        <f ca="1">IF(C17=0,0,D17/C17)</f>
        <v>0</v>
      </c>
    </row>
    <row r="18" spans="1:5" ht="14.4" customHeight="1" thickBot="1" x14ac:dyDescent="0.35">
      <c r="A18" s="158" t="s">
        <v>94</v>
      </c>
      <c r="B18" s="144"/>
      <c r="C18" s="145"/>
      <c r="D18" s="145"/>
      <c r="E18" s="146"/>
    </row>
    <row r="19" spans="1:5" ht="14.4" customHeight="1" thickBot="1" x14ac:dyDescent="0.35">
      <c r="A19" s="159"/>
      <c r="B19" s="160"/>
      <c r="C19" s="161"/>
      <c r="D19" s="161"/>
      <c r="E19" s="162"/>
    </row>
    <row r="20" spans="1:5" ht="14.4" customHeight="1" thickBot="1" x14ac:dyDescent="0.35">
      <c r="A20" s="163" t="s">
        <v>95</v>
      </c>
      <c r="B20" s="164"/>
      <c r="C20" s="165"/>
      <c r="D20" s="165"/>
      <c r="E20" s="166"/>
    </row>
  </sheetData>
  <mergeCells count="1">
    <mergeCell ref="A1:E1"/>
  </mergeCells>
  <conditionalFormatting sqref="E5">
    <cfRule type="cellIs" dxfId="4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3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6">
    <cfRule type="cellIs" dxfId="42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2" bestFit="1" customWidth="1"/>
    <col min="2" max="2" width="9.5546875" style="102" hidden="1" customWidth="1" outlineLevel="1"/>
    <col min="3" max="3" width="9.5546875" style="102" customWidth="1" collapsed="1"/>
    <col min="4" max="4" width="2.21875" style="102" customWidth="1"/>
    <col min="5" max="8" width="9.5546875" style="102" customWidth="1"/>
    <col min="9" max="10" width="9.77734375" style="102" hidden="1" customWidth="1" outlineLevel="1"/>
    <col min="11" max="11" width="8.88671875" style="102" collapsed="1"/>
    <col min="12" max="16384" width="8.88671875" style="102"/>
  </cols>
  <sheetData>
    <row r="1" spans="1:10" ht="18.600000000000001" customHeight="1" thickBot="1" x14ac:dyDescent="0.4">
      <c r="A1" s="273" t="s">
        <v>85</v>
      </c>
      <c r="B1" s="273"/>
      <c r="C1" s="273"/>
      <c r="D1" s="273"/>
      <c r="E1" s="273"/>
      <c r="F1" s="273"/>
      <c r="G1" s="273"/>
      <c r="H1" s="273"/>
      <c r="I1" s="273"/>
      <c r="J1" s="273"/>
    </row>
    <row r="2" spans="1:10" ht="14.4" customHeight="1" thickBot="1" x14ac:dyDescent="0.35">
      <c r="A2" s="188" t="s">
        <v>189</v>
      </c>
      <c r="B2" s="84"/>
      <c r="C2" s="84"/>
      <c r="D2" s="84"/>
      <c r="E2" s="84"/>
      <c r="F2" s="84"/>
    </row>
    <row r="3" spans="1:10" ht="14.4" customHeight="1" x14ac:dyDescent="0.3">
      <c r="A3" s="264"/>
      <c r="B3" s="80">
        <v>2015</v>
      </c>
      <c r="C3" s="40">
        <v>2017</v>
      </c>
      <c r="D3" s="7"/>
      <c r="E3" s="268">
        <v>2018</v>
      </c>
      <c r="F3" s="269"/>
      <c r="G3" s="269"/>
      <c r="H3" s="270"/>
      <c r="I3" s="271">
        <v>2017</v>
      </c>
      <c r="J3" s="272"/>
    </row>
    <row r="4" spans="1:10" ht="14.4" customHeight="1" thickBot="1" x14ac:dyDescent="0.35">
      <c r="A4" s="265"/>
      <c r="B4" s="266" t="s">
        <v>54</v>
      </c>
      <c r="C4" s="267"/>
      <c r="D4" s="7"/>
      <c r="E4" s="101" t="s">
        <v>54</v>
      </c>
      <c r="F4" s="82" t="s">
        <v>55</v>
      </c>
      <c r="G4" s="82" t="s">
        <v>49</v>
      </c>
      <c r="H4" s="83" t="s">
        <v>56</v>
      </c>
      <c r="I4" s="205" t="s">
        <v>133</v>
      </c>
      <c r="J4" s="206" t="s">
        <v>134</v>
      </c>
    </row>
    <row r="5" spans="1:10" ht="14.4" customHeight="1" x14ac:dyDescent="0.3">
      <c r="A5" s="85" t="str">
        <f>HYPERLINK("#'Léky Žádanky'!A1","Léky (Kč)")</f>
        <v>Léky (Kč)</v>
      </c>
      <c r="B5" s="27">
        <v>29.100460000000002</v>
      </c>
      <c r="C5" s="29">
        <v>28.399509999999999</v>
      </c>
      <c r="D5" s="8"/>
      <c r="E5" s="90">
        <v>32.007550000000002</v>
      </c>
      <c r="F5" s="28">
        <v>33.333333496093751</v>
      </c>
      <c r="G5" s="89">
        <f>E5-F5</f>
        <v>-1.3257834960937487</v>
      </c>
      <c r="H5" s="95">
        <f>IF(F5&lt;0.00000001,"",E5/F5)</f>
        <v>0.96022649531139415</v>
      </c>
    </row>
    <row r="6" spans="1:10" ht="14.4" customHeight="1" x14ac:dyDescent="0.3">
      <c r="A6" s="85" t="str">
        <f>HYPERLINK("#'Materiál Žádanky'!A1","Materiál - SZM (Kč)")</f>
        <v>Materiál - SZM (Kč)</v>
      </c>
      <c r="B6" s="10">
        <v>1091.0113699999999</v>
      </c>
      <c r="C6" s="31">
        <v>994.88614000000007</v>
      </c>
      <c r="D6" s="8"/>
      <c r="E6" s="91">
        <v>987.52350000000001</v>
      </c>
      <c r="F6" s="30">
        <v>883.33333755874639</v>
      </c>
      <c r="G6" s="92">
        <f>E6-F6</f>
        <v>104.19016244125362</v>
      </c>
      <c r="H6" s="96">
        <f>IF(F6&lt;0.00000001,"",E6/F6)</f>
        <v>1.1179511267277675</v>
      </c>
    </row>
    <row r="7" spans="1:10" ht="14.4" customHeight="1" x14ac:dyDescent="0.3">
      <c r="A7" s="85" t="str">
        <f>HYPERLINK("#'Osobní náklady'!A1","Osobní náklady (Kč) *")</f>
        <v>Osobní náklady (Kč) *</v>
      </c>
      <c r="B7" s="10">
        <v>13192.690640000001</v>
      </c>
      <c r="C7" s="31">
        <v>15000.227690000002</v>
      </c>
      <c r="D7" s="8"/>
      <c r="E7" s="91">
        <v>18382.590470000003</v>
      </c>
      <c r="F7" s="30">
        <v>17827.702071350097</v>
      </c>
      <c r="G7" s="92">
        <f>E7-F7</f>
        <v>554.88839864990587</v>
      </c>
      <c r="H7" s="96">
        <f>IF(F7&lt;0.00000001,"",E7/F7)</f>
        <v>1.0311250657223869</v>
      </c>
    </row>
    <row r="8" spans="1:10" ht="14.4" customHeight="1" thickBot="1" x14ac:dyDescent="0.35">
      <c r="A8" s="1" t="s">
        <v>57</v>
      </c>
      <c r="B8" s="11">
        <v>121869.01618999999</v>
      </c>
      <c r="C8" s="33">
        <v>129880.48141000001</v>
      </c>
      <c r="D8" s="8"/>
      <c r="E8" s="93">
        <v>141359.75262999994</v>
      </c>
      <c r="F8" s="32">
        <v>142830.03609292311</v>
      </c>
      <c r="G8" s="94">
        <f>E8-F8</f>
        <v>-1470.2834629231656</v>
      </c>
      <c r="H8" s="97">
        <f>IF(F8&lt;0.00000001,"",E8/F8)</f>
        <v>0.98970606251218318</v>
      </c>
    </row>
    <row r="9" spans="1:10" ht="14.4" customHeight="1" thickBot="1" x14ac:dyDescent="0.35">
      <c r="A9" s="2" t="s">
        <v>58</v>
      </c>
      <c r="B9" s="3">
        <v>136181.81865999999</v>
      </c>
      <c r="C9" s="35">
        <v>145903.99475000001</v>
      </c>
      <c r="D9" s="8"/>
      <c r="E9" s="3">
        <v>160761.87414999996</v>
      </c>
      <c r="F9" s="34">
        <v>161574.40483532805</v>
      </c>
      <c r="G9" s="34">
        <f>E9-F9</f>
        <v>-812.53068532809266</v>
      </c>
      <c r="H9" s="98">
        <f>IF(F9&lt;0.00000001,"",E9/F9)</f>
        <v>0.99497116708456268</v>
      </c>
    </row>
    <row r="10" spans="1:10" ht="14.4" customHeight="1" thickBot="1" x14ac:dyDescent="0.35">
      <c r="A10" s="12"/>
      <c r="B10" s="12"/>
      <c r="C10" s="81"/>
      <c r="D10" s="8"/>
      <c r="E10" s="12"/>
      <c r="F10" s="13"/>
    </row>
    <row r="11" spans="1:10" ht="14.4" customHeight="1" x14ac:dyDescent="0.3">
      <c r="A11" s="105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0">
        <f>IF(ISERROR(VLOOKUP("Celkem:",#REF!,8,0)),0,VLOOKUP("Celkem:",#REF!,8,0)/1000)</f>
        <v>0</v>
      </c>
      <c r="F11" s="28">
        <f>C11</f>
        <v>0</v>
      </c>
      <c r="G11" s="89">
        <f>E11-F11</f>
        <v>0</v>
      </c>
      <c r="H11" s="95" t="str">
        <f>IF(F11&lt;0.00000001,"",E11/F11)</f>
        <v/>
      </c>
      <c r="I11" s="89">
        <f>E11-B11</f>
        <v>0</v>
      </c>
      <c r="J11" s="95" t="str">
        <f>IF(B11&lt;0.00000001,"",E11/B11)</f>
        <v/>
      </c>
    </row>
    <row r="12" spans="1:10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3">
        <f>IF(ISERROR(VLOOKUP("Celkem",#REF!,4,0)),0,VLOOKUP("Celkem",#REF!,4,0)*30)</f>
        <v>0</v>
      </c>
      <c r="F12" s="32">
        <f>C12</f>
        <v>0</v>
      </c>
      <c r="G12" s="94">
        <f>E12-F12</f>
        <v>0</v>
      </c>
      <c r="H12" s="97" t="str">
        <f>IF(F12&lt;0.00000001,"",E12/F12)</f>
        <v/>
      </c>
      <c r="I12" s="94">
        <f>E12-B12</f>
        <v>0</v>
      </c>
      <c r="J12" s="97" t="str">
        <f>IF(B12&lt;0.00000001,"",E12/B12)</f>
        <v/>
      </c>
    </row>
    <row r="13" spans="1:10" ht="14.4" customHeight="1" thickBot="1" x14ac:dyDescent="0.3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9" t="str">
        <f>IF(F13&lt;0.00000001,"",E13/F13)</f>
        <v/>
      </c>
      <c r="I13" s="36">
        <f>SUM(I11:I12)</f>
        <v>0</v>
      </c>
      <c r="J13" s="99" t="str">
        <f>IF(B13&lt;0.00000001,"",E13/B13)</f>
        <v/>
      </c>
    </row>
    <row r="14" spans="1:10" ht="14.4" customHeight="1" thickBot="1" x14ac:dyDescent="0.35">
      <c r="A14" s="12"/>
      <c r="B14" s="12"/>
      <c r="C14" s="81"/>
      <c r="D14" s="8"/>
      <c r="E14" s="12"/>
      <c r="F14" s="13"/>
    </row>
    <row r="15" spans="1:10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0" t="str">
        <f>IF(ISERROR(F15-E15),"",IF(F15&lt;0.00000001,"",E15/F15))</f>
        <v/>
      </c>
    </row>
    <row r="17" spans="1:8" ht="14.4" customHeight="1" x14ac:dyDescent="0.3">
      <c r="A17" s="86" t="s">
        <v>99</v>
      </c>
    </row>
    <row r="18" spans="1:8" ht="14.4" customHeight="1" x14ac:dyDescent="0.3">
      <c r="A18" s="191" t="s">
        <v>124</v>
      </c>
      <c r="B18" s="192"/>
      <c r="C18" s="192"/>
      <c r="D18" s="192"/>
      <c r="E18" s="192"/>
      <c r="F18" s="192"/>
      <c r="G18" s="192"/>
      <c r="H18" s="192"/>
    </row>
    <row r="19" spans="1:8" x14ac:dyDescent="0.3">
      <c r="A19" s="190" t="s">
        <v>123</v>
      </c>
      <c r="B19" s="192"/>
      <c r="C19" s="192"/>
      <c r="D19" s="192"/>
      <c r="E19" s="192"/>
      <c r="F19" s="192"/>
      <c r="G19" s="192"/>
      <c r="H19" s="192"/>
    </row>
    <row r="20" spans="1:8" ht="14.4" customHeight="1" x14ac:dyDescent="0.3">
      <c r="A20" s="87" t="s">
        <v>132</v>
      </c>
    </row>
    <row r="21" spans="1:8" ht="14.4" customHeight="1" x14ac:dyDescent="0.3">
      <c r="A21" s="87" t="s">
        <v>100</v>
      </c>
    </row>
    <row r="22" spans="1:8" ht="14.4" customHeight="1" x14ac:dyDescent="0.3">
      <c r="A22" s="88" t="s">
        <v>167</v>
      </c>
    </row>
    <row r="23" spans="1:8" ht="14.4" customHeight="1" x14ac:dyDescent="0.3">
      <c r="A23" s="88" t="s">
        <v>101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8" operator="greaterThan">
      <formula>0</formula>
    </cfRule>
  </conditionalFormatting>
  <conditionalFormatting sqref="G11:G13 G15">
    <cfRule type="cellIs" dxfId="40" priority="7" operator="lessThan">
      <formula>0</formula>
    </cfRule>
  </conditionalFormatting>
  <conditionalFormatting sqref="H5:H9">
    <cfRule type="cellIs" dxfId="39" priority="6" operator="greaterThan">
      <formula>1</formula>
    </cfRule>
  </conditionalFormatting>
  <conditionalFormatting sqref="H11:H13 H15">
    <cfRule type="cellIs" dxfId="38" priority="5" operator="lessThan">
      <formula>1</formula>
    </cfRule>
  </conditionalFormatting>
  <conditionalFormatting sqref="I11:I13">
    <cfRule type="cellIs" dxfId="37" priority="4" operator="lessThan">
      <formula>0</formula>
    </cfRule>
  </conditionalFormatting>
  <conditionalFormatting sqref="J11:J13">
    <cfRule type="cellIs" dxfId="3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67" customFormat="1" ht="18.600000000000001" customHeight="1" thickBot="1" x14ac:dyDescent="0.4">
      <c r="A1" s="274" t="s">
        <v>192</v>
      </c>
      <c r="B1" s="274"/>
      <c r="C1" s="274"/>
      <c r="D1" s="274"/>
      <c r="E1" s="274"/>
      <c r="F1" s="274"/>
      <c r="G1" s="274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7" s="167" customFormat="1" ht="14.4" customHeight="1" thickBot="1" x14ac:dyDescent="0.3">
      <c r="A2" s="188" t="s">
        <v>189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</row>
    <row r="3" spans="1:17" ht="14.4" customHeight="1" x14ac:dyDescent="0.3">
      <c r="A3" s="59"/>
      <c r="B3" s="275" t="s">
        <v>11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110"/>
      <c r="Q3" s="112"/>
    </row>
    <row r="4" spans="1:17" ht="14.4" customHeight="1" x14ac:dyDescent="0.3">
      <c r="A4" s="60"/>
      <c r="B4" s="20">
        <v>2018</v>
      </c>
      <c r="C4" s="111" t="s">
        <v>12</v>
      </c>
      <c r="D4" s="203" t="s">
        <v>168</v>
      </c>
      <c r="E4" s="203" t="s">
        <v>169</v>
      </c>
      <c r="F4" s="203" t="s">
        <v>170</v>
      </c>
      <c r="G4" s="203" t="s">
        <v>171</v>
      </c>
      <c r="H4" s="203" t="s">
        <v>172</v>
      </c>
      <c r="I4" s="203" t="s">
        <v>173</v>
      </c>
      <c r="J4" s="203" t="s">
        <v>174</v>
      </c>
      <c r="K4" s="203" t="s">
        <v>175</v>
      </c>
      <c r="L4" s="203" t="s">
        <v>176</v>
      </c>
      <c r="M4" s="203" t="s">
        <v>177</v>
      </c>
      <c r="N4" s="203" t="s">
        <v>178</v>
      </c>
      <c r="O4" s="203" t="s">
        <v>179</v>
      </c>
      <c r="P4" s="277" t="s">
        <v>3</v>
      </c>
      <c r="Q4" s="278"/>
    </row>
    <row r="5" spans="1:17" ht="14.4" customHeight="1" thickBot="1" x14ac:dyDescent="0.35">
      <c r="A5" s="61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190</v>
      </c>
    </row>
    <row r="7" spans="1:17" ht="14.4" customHeight="1" x14ac:dyDescent="0.3">
      <c r="A7" s="15" t="s">
        <v>17</v>
      </c>
      <c r="B7" s="46">
        <v>80</v>
      </c>
      <c r="C7" s="47">
        <v>6.6666666666659999</v>
      </c>
      <c r="D7" s="47">
        <v>9.1488399999999999</v>
      </c>
      <c r="E7" s="47">
        <v>5.4460300000000004</v>
      </c>
      <c r="F7" s="47">
        <v>5.3621999999999996</v>
      </c>
      <c r="G7" s="47">
        <v>8.5297900000000002</v>
      </c>
      <c r="H7" s="47">
        <v>3.5206900000000001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32.007550000000002</v>
      </c>
      <c r="Q7" s="70">
        <v>0.96022649999999998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190</v>
      </c>
    </row>
    <row r="9" spans="1:17" ht="14.4" customHeight="1" x14ac:dyDescent="0.3">
      <c r="A9" s="15" t="s">
        <v>19</v>
      </c>
      <c r="B9" s="46">
        <v>2120</v>
      </c>
      <c r="C9" s="47">
        <v>176.666666666667</v>
      </c>
      <c r="D9" s="47">
        <v>227.03052</v>
      </c>
      <c r="E9" s="47">
        <v>334.89165000000003</v>
      </c>
      <c r="F9" s="47">
        <v>-165.58076</v>
      </c>
      <c r="G9" s="47">
        <v>297.73532000000102</v>
      </c>
      <c r="H9" s="47">
        <v>293.44677000000001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987.52350000000104</v>
      </c>
      <c r="Q9" s="70">
        <v>1.117951132075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190</v>
      </c>
    </row>
    <row r="11" spans="1:17" ht="14.4" customHeight="1" x14ac:dyDescent="0.3">
      <c r="A11" s="15" t="s">
        <v>21</v>
      </c>
      <c r="B11" s="46">
        <v>748.615057273459</v>
      </c>
      <c r="C11" s="47">
        <v>62.384588106121001</v>
      </c>
      <c r="D11" s="47">
        <v>49.451920000000001</v>
      </c>
      <c r="E11" s="47">
        <v>54.993429999999996</v>
      </c>
      <c r="F11" s="47">
        <v>55.526690000000002</v>
      </c>
      <c r="G11" s="47">
        <v>44.481020000000001</v>
      </c>
      <c r="H11" s="47">
        <v>52.177349999999997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256.63040999999998</v>
      </c>
      <c r="Q11" s="70">
        <v>0.82273656936999995</v>
      </c>
    </row>
    <row r="12" spans="1:17" ht="14.4" customHeight="1" x14ac:dyDescent="0.3">
      <c r="A12" s="15" t="s">
        <v>22</v>
      </c>
      <c r="B12" s="46">
        <v>43.497100534067997</v>
      </c>
      <c r="C12" s="47">
        <v>3.624758377839</v>
      </c>
      <c r="D12" s="47">
        <v>0.74980000000000002</v>
      </c>
      <c r="E12" s="47">
        <v>21.290130000000001</v>
      </c>
      <c r="F12" s="47">
        <v>0.63992000000000004</v>
      </c>
      <c r="G12" s="47">
        <v>3.3000000000000002E-2</v>
      </c>
      <c r="H12" s="47">
        <v>0.82667999999999997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23.539529999999999</v>
      </c>
      <c r="Q12" s="70">
        <v>1.298819261659</v>
      </c>
    </row>
    <row r="13" spans="1:17" ht="14.4" customHeight="1" x14ac:dyDescent="0.3">
      <c r="A13" s="15" t="s">
        <v>23</v>
      </c>
      <c r="B13" s="46">
        <v>340.93324208753398</v>
      </c>
      <c r="C13" s="47">
        <v>28.411103507294001</v>
      </c>
      <c r="D13" s="47">
        <v>16.628820000000001</v>
      </c>
      <c r="E13" s="47">
        <v>10.750730000000001</v>
      </c>
      <c r="F13" s="47">
        <v>31.677230000000002</v>
      </c>
      <c r="G13" s="47">
        <v>134.058500000001</v>
      </c>
      <c r="H13" s="47">
        <v>94.951830000000001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288.06711000000098</v>
      </c>
      <c r="Q13" s="70">
        <v>2.0278487945810002</v>
      </c>
    </row>
    <row r="14" spans="1:17" ht="14.4" customHeight="1" x14ac:dyDescent="0.3">
      <c r="A14" s="15" t="s">
        <v>24</v>
      </c>
      <c r="B14" s="46">
        <v>1802.7803413010099</v>
      </c>
      <c r="C14" s="47">
        <v>150.231695108417</v>
      </c>
      <c r="D14" s="47">
        <v>206.62299999999999</v>
      </c>
      <c r="E14" s="47">
        <v>199.31700000000001</v>
      </c>
      <c r="F14" s="47">
        <v>194.362290000001</v>
      </c>
      <c r="G14" s="47">
        <v>122.265000000001</v>
      </c>
      <c r="H14" s="47">
        <v>106.735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829.30229000000099</v>
      </c>
      <c r="Q14" s="70">
        <v>1.1040310626880001</v>
      </c>
    </row>
    <row r="15" spans="1:17" ht="14.4" customHeight="1" x14ac:dyDescent="0.3">
      <c r="A15" s="15" t="s">
        <v>25</v>
      </c>
      <c r="B15" s="46">
        <v>338621</v>
      </c>
      <c r="C15" s="47">
        <v>28218.416666666701</v>
      </c>
      <c r="D15" s="47">
        <v>28823.28298</v>
      </c>
      <c r="E15" s="47">
        <v>24728.713749999999</v>
      </c>
      <c r="F15" s="47">
        <v>30541.8046700001</v>
      </c>
      <c r="G15" s="47">
        <v>29066.704370000101</v>
      </c>
      <c r="H15" s="47">
        <v>26922.681680000002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140083.18745</v>
      </c>
      <c r="Q15" s="70">
        <v>0.99284937992599998</v>
      </c>
    </row>
    <row r="16" spans="1:17" ht="14.4" customHeight="1" x14ac:dyDescent="0.3">
      <c r="A16" s="15" t="s">
        <v>26</v>
      </c>
      <c r="B16" s="46">
        <v>-6334</v>
      </c>
      <c r="C16" s="47">
        <v>-527.83333333333303</v>
      </c>
      <c r="D16" s="47">
        <v>-751.42344000000003</v>
      </c>
      <c r="E16" s="47">
        <v>-653.84082000000001</v>
      </c>
      <c r="F16" s="47">
        <v>-670.10722000000203</v>
      </c>
      <c r="G16" s="47">
        <v>-687.80575000000294</v>
      </c>
      <c r="H16" s="47">
        <v>-690.94177000000002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-3454.1190000000101</v>
      </c>
      <c r="Q16" s="70">
        <v>1.3087915377320001</v>
      </c>
    </row>
    <row r="17" spans="1:17" ht="14.4" customHeight="1" x14ac:dyDescent="0.3">
      <c r="A17" s="15" t="s">
        <v>27</v>
      </c>
      <c r="B17" s="46">
        <v>528.14337375316995</v>
      </c>
      <c r="C17" s="47">
        <v>44.011947812763999</v>
      </c>
      <c r="D17" s="47">
        <v>8.9454700000000003</v>
      </c>
      <c r="E17" s="47">
        <v>12.163180000000001</v>
      </c>
      <c r="F17" s="47">
        <v>114.68029</v>
      </c>
      <c r="G17" s="47">
        <v>6.56229</v>
      </c>
      <c r="H17" s="47">
        <v>13.86656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156.21779000000001</v>
      </c>
      <c r="Q17" s="70">
        <v>0.70988809977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0.57499999999999996</v>
      </c>
      <c r="E18" s="47">
        <v>5.5289999999999999</v>
      </c>
      <c r="F18" s="47">
        <v>0.40600000000000003</v>
      </c>
      <c r="G18" s="47">
        <v>0</v>
      </c>
      <c r="H18" s="47">
        <v>12.471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18.981000000000002</v>
      </c>
      <c r="Q18" s="70" t="s">
        <v>190</v>
      </c>
    </row>
    <row r="19" spans="1:17" ht="14.4" customHeight="1" x14ac:dyDescent="0.3">
      <c r="A19" s="15" t="s">
        <v>29</v>
      </c>
      <c r="B19" s="46">
        <v>1681.4033364987199</v>
      </c>
      <c r="C19" s="47">
        <v>140.11694470822701</v>
      </c>
      <c r="D19" s="47">
        <v>269.54572000000002</v>
      </c>
      <c r="E19" s="47">
        <v>43.773330000000001</v>
      </c>
      <c r="F19" s="47">
        <v>324.49744000000101</v>
      </c>
      <c r="G19" s="47">
        <v>112.201940000001</v>
      </c>
      <c r="H19" s="47">
        <v>83.483890000000002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833.50232000000096</v>
      </c>
      <c r="Q19" s="70">
        <v>1.1897238006940001</v>
      </c>
    </row>
    <row r="20" spans="1:17" ht="14.4" customHeight="1" x14ac:dyDescent="0.3">
      <c r="A20" s="15" t="s">
        <v>30</v>
      </c>
      <c r="B20" s="46">
        <v>42786.4841649265</v>
      </c>
      <c r="C20" s="47">
        <v>3565.5403470771998</v>
      </c>
      <c r="D20" s="47">
        <v>3667.8227900000002</v>
      </c>
      <c r="E20" s="47">
        <v>3540.1089000000002</v>
      </c>
      <c r="F20" s="47">
        <v>3682.9065300000102</v>
      </c>
      <c r="G20" s="47">
        <v>3707.6100300000198</v>
      </c>
      <c r="H20" s="47">
        <v>3784.1422200000002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18382.590469999999</v>
      </c>
      <c r="Q20" s="70">
        <v>1.0311250851539999</v>
      </c>
    </row>
    <row r="21" spans="1:17" ht="14.4" customHeight="1" x14ac:dyDescent="0.3">
      <c r="A21" s="16" t="s">
        <v>31</v>
      </c>
      <c r="B21" s="46">
        <v>5359.7134035573499</v>
      </c>
      <c r="C21" s="47">
        <v>446.64278362977899</v>
      </c>
      <c r="D21" s="47">
        <v>387.416</v>
      </c>
      <c r="E21" s="47">
        <v>387.41500000000002</v>
      </c>
      <c r="F21" s="47">
        <v>387.41500000000099</v>
      </c>
      <c r="G21" s="47">
        <v>386.39200000000199</v>
      </c>
      <c r="H21" s="47">
        <v>386.392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1935.03</v>
      </c>
      <c r="Q21" s="70">
        <v>0.86647767339899995</v>
      </c>
    </row>
    <row r="22" spans="1:17" ht="14.4" customHeight="1" x14ac:dyDescent="0.3">
      <c r="A22" s="15" t="s">
        <v>32</v>
      </c>
      <c r="B22" s="46">
        <v>0</v>
      </c>
      <c r="C22" s="47">
        <v>0</v>
      </c>
      <c r="D22" s="47">
        <v>0</v>
      </c>
      <c r="E22" s="47">
        <v>9.0604999999999993</v>
      </c>
      <c r="F22" s="47">
        <v>22.49802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31.558520000000001</v>
      </c>
      <c r="Q22" s="70" t="s">
        <v>190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190</v>
      </c>
    </row>
    <row r="24" spans="1:17" ht="14.4" customHeight="1" x14ac:dyDescent="0.3">
      <c r="A24" s="16" t="s">
        <v>34</v>
      </c>
      <c r="B24" s="46">
        <v>2.3283064365386999E-10</v>
      </c>
      <c r="C24" s="47">
        <v>2.18278728425503E-11</v>
      </c>
      <c r="D24" s="47">
        <v>33.836050000005002</v>
      </c>
      <c r="E24" s="47">
        <v>37.405180000001003</v>
      </c>
      <c r="F24" s="47">
        <v>89.121030000009</v>
      </c>
      <c r="G24" s="47">
        <v>169.119000000006</v>
      </c>
      <c r="H24" s="47">
        <v>28.373950000008001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357.85521000003098</v>
      </c>
      <c r="Q24" s="70">
        <v>3688743416768.0298</v>
      </c>
    </row>
    <row r="25" spans="1:17" ht="14.4" customHeight="1" x14ac:dyDescent="0.3">
      <c r="A25" s="17" t="s">
        <v>35</v>
      </c>
      <c r="B25" s="49">
        <v>387778.570019932</v>
      </c>
      <c r="C25" s="50">
        <v>32314.880834994299</v>
      </c>
      <c r="D25" s="50">
        <v>32949.633470000001</v>
      </c>
      <c r="E25" s="50">
        <v>28737.01699</v>
      </c>
      <c r="F25" s="50">
        <v>34615.2093300001</v>
      </c>
      <c r="G25" s="50">
        <v>33367.886510000098</v>
      </c>
      <c r="H25" s="50">
        <v>31092.127850000001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160761.87414999999</v>
      </c>
      <c r="Q25" s="71">
        <v>0.99497117115099998</v>
      </c>
    </row>
    <row r="26" spans="1:17" ht="14.4" customHeight="1" x14ac:dyDescent="0.3">
      <c r="A26" s="15" t="s">
        <v>36</v>
      </c>
      <c r="B26" s="46">
        <v>8967.9547098562707</v>
      </c>
      <c r="C26" s="47">
        <v>747.32955915468904</v>
      </c>
      <c r="D26" s="47">
        <v>691.35087999999996</v>
      </c>
      <c r="E26" s="47">
        <v>674.04093999999998</v>
      </c>
      <c r="F26" s="47">
        <v>696.75932</v>
      </c>
      <c r="G26" s="47">
        <v>711.47352999999998</v>
      </c>
      <c r="H26" s="47">
        <v>666.43449999999996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3440.05917</v>
      </c>
      <c r="Q26" s="70">
        <v>0.92062708556299999</v>
      </c>
    </row>
    <row r="27" spans="1:17" ht="14.4" customHeight="1" x14ac:dyDescent="0.3">
      <c r="A27" s="18" t="s">
        <v>37</v>
      </c>
      <c r="B27" s="49">
        <v>396746.52472978801</v>
      </c>
      <c r="C27" s="50">
        <v>33062.210394148999</v>
      </c>
      <c r="D27" s="50">
        <v>33640.984349999999</v>
      </c>
      <c r="E27" s="50">
        <v>29411.057929999999</v>
      </c>
      <c r="F27" s="50">
        <v>35311.968650000097</v>
      </c>
      <c r="G27" s="50">
        <v>34079.360040000101</v>
      </c>
      <c r="H27" s="50">
        <v>31758.56235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164201.93332000001</v>
      </c>
      <c r="Q27" s="71">
        <v>0.99329071687799997</v>
      </c>
    </row>
    <row r="28" spans="1:17" ht="14.4" customHeight="1" x14ac:dyDescent="0.3">
      <c r="A28" s="16" t="s">
        <v>38</v>
      </c>
      <c r="B28" s="46">
        <v>0</v>
      </c>
      <c r="C28" s="47">
        <v>0</v>
      </c>
      <c r="D28" s="47">
        <v>1.9336899999999999</v>
      </c>
      <c r="E28" s="47">
        <v>-2.1919999999999999E-2</v>
      </c>
      <c r="F28" s="47">
        <v>1.4599599999999999</v>
      </c>
      <c r="G28" s="47">
        <v>6.1431800000000001</v>
      </c>
      <c r="H28" s="47">
        <v>2.8660399999999999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12.38095</v>
      </c>
      <c r="Q28" s="70" t="s">
        <v>191</v>
      </c>
    </row>
    <row r="29" spans="1:17" ht="14.4" customHeight="1" x14ac:dyDescent="0.3">
      <c r="A29" s="16" t="s">
        <v>39</v>
      </c>
      <c r="B29" s="46">
        <v>10524</v>
      </c>
      <c r="C29" s="47">
        <v>877</v>
      </c>
      <c r="D29" s="47">
        <v>702.14499999999998</v>
      </c>
      <c r="E29" s="47">
        <v>949.803</v>
      </c>
      <c r="F29" s="47">
        <v>860.50300000000095</v>
      </c>
      <c r="G29" s="47">
        <v>981.45899999999904</v>
      </c>
      <c r="H29" s="47">
        <v>931.447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4425.357</v>
      </c>
      <c r="Q29" s="70">
        <v>1.009203420752</v>
      </c>
    </row>
    <row r="30" spans="1:17" ht="14.4" customHeight="1" x14ac:dyDescent="0.3">
      <c r="A30" s="16" t="s">
        <v>40</v>
      </c>
      <c r="B30" s="46">
        <v>402581</v>
      </c>
      <c r="C30" s="47">
        <v>33548.416666666701</v>
      </c>
      <c r="D30" s="47">
        <v>34279.733050000003</v>
      </c>
      <c r="E30" s="47">
        <v>29766.340820000001</v>
      </c>
      <c r="F30" s="47">
        <v>36180.385009999998</v>
      </c>
      <c r="G30" s="47">
        <v>34695.339919999999</v>
      </c>
      <c r="H30" s="47">
        <v>32437.55602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167359.35482000001</v>
      </c>
      <c r="Q30" s="70">
        <v>0.99771835125800001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22.265969999999999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22.265969999999999</v>
      </c>
      <c r="Q31" s="72" t="s">
        <v>190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6" t="s">
        <v>99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188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42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33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74" t="s">
        <v>43</v>
      </c>
      <c r="B1" s="274"/>
      <c r="C1" s="274"/>
      <c r="D1" s="274"/>
      <c r="E1" s="274"/>
      <c r="F1" s="274"/>
      <c r="G1" s="274"/>
      <c r="H1" s="279"/>
      <c r="I1" s="279"/>
      <c r="J1" s="279"/>
      <c r="K1" s="279"/>
    </row>
    <row r="2" spans="1:11" s="55" customFormat="1" ht="14.4" customHeight="1" thickBot="1" x14ac:dyDescent="0.35">
      <c r="A2" s="188" t="s">
        <v>189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75" t="s">
        <v>44</v>
      </c>
      <c r="C3" s="276"/>
      <c r="D3" s="276"/>
      <c r="E3" s="276"/>
      <c r="F3" s="282" t="s">
        <v>45</v>
      </c>
      <c r="G3" s="276"/>
      <c r="H3" s="276"/>
      <c r="I3" s="276"/>
      <c r="J3" s="276"/>
      <c r="K3" s="283"/>
    </row>
    <row r="4" spans="1:11" ht="14.4" customHeight="1" x14ac:dyDescent="0.3">
      <c r="A4" s="60"/>
      <c r="B4" s="280"/>
      <c r="C4" s="281"/>
      <c r="D4" s="281"/>
      <c r="E4" s="281"/>
      <c r="F4" s="284" t="s">
        <v>184</v>
      </c>
      <c r="G4" s="286" t="s">
        <v>46</v>
      </c>
      <c r="H4" s="113" t="s">
        <v>89</v>
      </c>
      <c r="I4" s="284" t="s">
        <v>47</v>
      </c>
      <c r="J4" s="286" t="s">
        <v>186</v>
      </c>
      <c r="K4" s="287" t="s">
        <v>187</v>
      </c>
    </row>
    <row r="5" spans="1:11" ht="42" thickBot="1" x14ac:dyDescent="0.35">
      <c r="A5" s="61"/>
      <c r="B5" s="24" t="s">
        <v>180</v>
      </c>
      <c r="C5" s="25" t="s">
        <v>181</v>
      </c>
      <c r="D5" s="26" t="s">
        <v>182</v>
      </c>
      <c r="E5" s="26" t="s">
        <v>183</v>
      </c>
      <c r="F5" s="285"/>
      <c r="G5" s="285"/>
      <c r="H5" s="25" t="s">
        <v>185</v>
      </c>
      <c r="I5" s="285"/>
      <c r="J5" s="285"/>
      <c r="K5" s="288"/>
    </row>
    <row r="6" spans="1:11" ht="14.4" customHeight="1" thickBot="1" x14ac:dyDescent="0.35">
      <c r="A6" s="367" t="s">
        <v>193</v>
      </c>
      <c r="B6" s="349">
        <v>329004.982217977</v>
      </c>
      <c r="C6" s="349">
        <v>361471.32439999998</v>
      </c>
      <c r="D6" s="350">
        <v>32466.342182022599</v>
      </c>
      <c r="E6" s="351">
        <v>1.098680396762</v>
      </c>
      <c r="F6" s="349">
        <v>387778.570019932</v>
      </c>
      <c r="G6" s="350">
        <v>161574.40417497201</v>
      </c>
      <c r="H6" s="352">
        <v>31092.127850000001</v>
      </c>
      <c r="I6" s="349">
        <v>160761.87414999999</v>
      </c>
      <c r="J6" s="350">
        <v>-812.53002497137595</v>
      </c>
      <c r="K6" s="353">
        <v>0.41457132131199997</v>
      </c>
    </row>
    <row r="7" spans="1:11" ht="14.4" customHeight="1" thickBot="1" x14ac:dyDescent="0.35">
      <c r="A7" s="368" t="s">
        <v>194</v>
      </c>
      <c r="B7" s="349">
        <v>286461.88165764301</v>
      </c>
      <c r="C7" s="349">
        <v>313835.05093999999</v>
      </c>
      <c r="D7" s="350">
        <v>27373.169282357299</v>
      </c>
      <c r="E7" s="351">
        <v>1.095556061853</v>
      </c>
      <c r="F7" s="349">
        <v>337422.82574119599</v>
      </c>
      <c r="G7" s="350">
        <v>140592.84405883201</v>
      </c>
      <c r="H7" s="352">
        <v>26783.702659999999</v>
      </c>
      <c r="I7" s="349">
        <v>139046.70404000001</v>
      </c>
      <c r="J7" s="350">
        <v>-1546.1400188314699</v>
      </c>
      <c r="K7" s="353">
        <v>0.41208446326800002</v>
      </c>
    </row>
    <row r="8" spans="1:11" ht="14.4" customHeight="1" thickBot="1" x14ac:dyDescent="0.35">
      <c r="A8" s="369" t="s">
        <v>195</v>
      </c>
      <c r="B8" s="349">
        <v>4313.90156361754</v>
      </c>
      <c r="C8" s="349">
        <v>2883.9431599999998</v>
      </c>
      <c r="D8" s="350">
        <v>-1429.9584036175399</v>
      </c>
      <c r="E8" s="351">
        <v>0.66852317269399997</v>
      </c>
      <c r="F8" s="349">
        <v>3333.0453998950602</v>
      </c>
      <c r="G8" s="350">
        <v>1388.76891662294</v>
      </c>
      <c r="H8" s="352">
        <v>445.22775000000001</v>
      </c>
      <c r="I8" s="349">
        <v>1588.3333</v>
      </c>
      <c r="J8" s="350">
        <v>199.56438337706001</v>
      </c>
      <c r="K8" s="353">
        <v>0.47654115363900001</v>
      </c>
    </row>
    <row r="9" spans="1:11" ht="14.4" customHeight="1" thickBot="1" x14ac:dyDescent="0.35">
      <c r="A9" s="370" t="s">
        <v>196</v>
      </c>
      <c r="B9" s="354">
        <v>0</v>
      </c>
      <c r="C9" s="354">
        <v>-2.2638799999999999</v>
      </c>
      <c r="D9" s="355">
        <v>-2.2638799999999999</v>
      </c>
      <c r="E9" s="356" t="s">
        <v>190</v>
      </c>
      <c r="F9" s="354">
        <v>0</v>
      </c>
      <c r="G9" s="355">
        <v>0</v>
      </c>
      <c r="H9" s="357">
        <v>0</v>
      </c>
      <c r="I9" s="354">
        <v>-0.41486000000000001</v>
      </c>
      <c r="J9" s="355">
        <v>-0.41486000000000001</v>
      </c>
      <c r="K9" s="358" t="s">
        <v>190</v>
      </c>
    </row>
    <row r="10" spans="1:11" ht="14.4" customHeight="1" thickBot="1" x14ac:dyDescent="0.35">
      <c r="A10" s="371" t="s">
        <v>197</v>
      </c>
      <c r="B10" s="349">
        <v>0</v>
      </c>
      <c r="C10" s="349">
        <v>-2.2638799999999999</v>
      </c>
      <c r="D10" s="350">
        <v>-2.2638799999999999</v>
      </c>
      <c r="E10" s="359" t="s">
        <v>190</v>
      </c>
      <c r="F10" s="349">
        <v>0</v>
      </c>
      <c r="G10" s="350">
        <v>0</v>
      </c>
      <c r="H10" s="352">
        <v>0</v>
      </c>
      <c r="I10" s="349">
        <v>-0.41486000000000001</v>
      </c>
      <c r="J10" s="350">
        <v>-0.41486000000000001</v>
      </c>
      <c r="K10" s="360" t="s">
        <v>190</v>
      </c>
    </row>
    <row r="11" spans="1:11" ht="14.4" customHeight="1" thickBot="1" x14ac:dyDescent="0.35">
      <c r="A11" s="370" t="s">
        <v>198</v>
      </c>
      <c r="B11" s="354">
        <v>0</v>
      </c>
      <c r="C11" s="354">
        <v>-2.1416499999999998</v>
      </c>
      <c r="D11" s="355">
        <v>-2.1416499999999998</v>
      </c>
      <c r="E11" s="356" t="s">
        <v>190</v>
      </c>
      <c r="F11" s="354">
        <v>0</v>
      </c>
      <c r="G11" s="355">
        <v>0</v>
      </c>
      <c r="H11" s="357">
        <v>0.30442999999999998</v>
      </c>
      <c r="I11" s="354">
        <v>0.56520000000000004</v>
      </c>
      <c r="J11" s="355">
        <v>0.56520000000000004</v>
      </c>
      <c r="K11" s="358" t="s">
        <v>190</v>
      </c>
    </row>
    <row r="12" spans="1:11" ht="14.4" customHeight="1" thickBot="1" x14ac:dyDescent="0.35">
      <c r="A12" s="371" t="s">
        <v>199</v>
      </c>
      <c r="B12" s="349">
        <v>0</v>
      </c>
      <c r="C12" s="349">
        <v>-2.1416499999999998</v>
      </c>
      <c r="D12" s="350">
        <v>-2.1416499999999998</v>
      </c>
      <c r="E12" s="359" t="s">
        <v>190</v>
      </c>
      <c r="F12" s="349">
        <v>0</v>
      </c>
      <c r="G12" s="350">
        <v>0</v>
      </c>
      <c r="H12" s="352">
        <v>0.30442999999999998</v>
      </c>
      <c r="I12" s="349">
        <v>0.56520000000000004</v>
      </c>
      <c r="J12" s="350">
        <v>0.56520000000000004</v>
      </c>
      <c r="K12" s="360" t="s">
        <v>190</v>
      </c>
    </row>
    <row r="13" spans="1:11" ht="14.4" customHeight="1" thickBot="1" x14ac:dyDescent="0.35">
      <c r="A13" s="370" t="s">
        <v>200</v>
      </c>
      <c r="B13" s="354">
        <v>80</v>
      </c>
      <c r="C13" s="354">
        <v>54.535330000000002</v>
      </c>
      <c r="D13" s="355">
        <v>-25.464670000000002</v>
      </c>
      <c r="E13" s="361">
        <v>0.68169162500000002</v>
      </c>
      <c r="F13" s="354">
        <v>80</v>
      </c>
      <c r="G13" s="355">
        <v>33.333333333333002</v>
      </c>
      <c r="H13" s="357">
        <v>3.5206900000000001</v>
      </c>
      <c r="I13" s="354">
        <v>32.007550000000002</v>
      </c>
      <c r="J13" s="355">
        <v>-1.325783333333</v>
      </c>
      <c r="K13" s="362">
        <v>0.400094375</v>
      </c>
    </row>
    <row r="14" spans="1:11" ht="14.4" customHeight="1" thickBot="1" x14ac:dyDescent="0.35">
      <c r="A14" s="371" t="s">
        <v>201</v>
      </c>
      <c r="B14" s="349">
        <v>80</v>
      </c>
      <c r="C14" s="349">
        <v>54.535330000000002</v>
      </c>
      <c r="D14" s="350">
        <v>-25.464670000000002</v>
      </c>
      <c r="E14" s="351">
        <v>0.68169162500000002</v>
      </c>
      <c r="F14" s="349">
        <v>80</v>
      </c>
      <c r="G14" s="350">
        <v>33.333333333333002</v>
      </c>
      <c r="H14" s="352">
        <v>3.5206900000000001</v>
      </c>
      <c r="I14" s="349">
        <v>32.007550000000002</v>
      </c>
      <c r="J14" s="350">
        <v>-1.325783333333</v>
      </c>
      <c r="K14" s="353">
        <v>0.400094375</v>
      </c>
    </row>
    <row r="15" spans="1:11" ht="14.4" customHeight="1" thickBot="1" x14ac:dyDescent="0.35">
      <c r="A15" s="370" t="s">
        <v>202</v>
      </c>
      <c r="B15" s="354">
        <v>3148.5</v>
      </c>
      <c r="C15" s="354">
        <v>1707.9466</v>
      </c>
      <c r="D15" s="355">
        <v>-1440.5534</v>
      </c>
      <c r="E15" s="361">
        <v>0.54246358583400001</v>
      </c>
      <c r="F15" s="354">
        <v>2120</v>
      </c>
      <c r="G15" s="355">
        <v>883.33333333333303</v>
      </c>
      <c r="H15" s="357">
        <v>293.44677000000001</v>
      </c>
      <c r="I15" s="354">
        <v>987.52350000000104</v>
      </c>
      <c r="J15" s="355">
        <v>104.19016666666801</v>
      </c>
      <c r="K15" s="362">
        <v>0.46581297169800001</v>
      </c>
    </row>
    <row r="16" spans="1:11" ht="14.4" customHeight="1" thickBot="1" x14ac:dyDescent="0.35">
      <c r="A16" s="371" t="s">
        <v>203</v>
      </c>
      <c r="B16" s="349">
        <v>30</v>
      </c>
      <c r="C16" s="349">
        <v>30.018450000000001</v>
      </c>
      <c r="D16" s="350">
        <v>1.8449999998999999E-2</v>
      </c>
      <c r="E16" s="351">
        <v>1.000615</v>
      </c>
      <c r="F16" s="349">
        <v>35</v>
      </c>
      <c r="G16" s="350">
        <v>14.583333333333</v>
      </c>
      <c r="H16" s="352">
        <v>0</v>
      </c>
      <c r="I16" s="349">
        <v>14.652229999999999</v>
      </c>
      <c r="J16" s="350">
        <v>6.8896666666E-2</v>
      </c>
      <c r="K16" s="353">
        <v>0.41863514285699999</v>
      </c>
    </row>
    <row r="17" spans="1:11" ht="14.4" customHeight="1" thickBot="1" x14ac:dyDescent="0.35">
      <c r="A17" s="371" t="s">
        <v>204</v>
      </c>
      <c r="B17" s="349">
        <v>10</v>
      </c>
      <c r="C17" s="349">
        <v>11.89836</v>
      </c>
      <c r="D17" s="350">
        <v>1.898359999999</v>
      </c>
      <c r="E17" s="351">
        <v>1.1898359999999999</v>
      </c>
      <c r="F17" s="349">
        <v>10</v>
      </c>
      <c r="G17" s="350">
        <v>4.1666666666659999</v>
      </c>
      <c r="H17" s="352">
        <v>0</v>
      </c>
      <c r="I17" s="349">
        <v>5.96671</v>
      </c>
      <c r="J17" s="350">
        <v>1.8000433333329999</v>
      </c>
      <c r="K17" s="353">
        <v>0.59667099999999995</v>
      </c>
    </row>
    <row r="18" spans="1:11" ht="14.4" customHeight="1" thickBot="1" x14ac:dyDescent="0.35">
      <c r="A18" s="371" t="s">
        <v>205</v>
      </c>
      <c r="B18" s="349">
        <v>20</v>
      </c>
      <c r="C18" s="349">
        <v>26.418019999999999</v>
      </c>
      <c r="D18" s="350">
        <v>6.4180200000000003</v>
      </c>
      <c r="E18" s="351">
        <v>1.3209010000000001</v>
      </c>
      <c r="F18" s="349">
        <v>25</v>
      </c>
      <c r="G18" s="350">
        <v>10.416666666666</v>
      </c>
      <c r="H18" s="352">
        <v>3.2147000000000001</v>
      </c>
      <c r="I18" s="349">
        <v>8.1745000000000001</v>
      </c>
      <c r="J18" s="350">
        <v>-2.2421666666659998</v>
      </c>
      <c r="K18" s="353">
        <v>0.32697999999999999</v>
      </c>
    </row>
    <row r="19" spans="1:11" ht="14.4" customHeight="1" thickBot="1" x14ac:dyDescent="0.35">
      <c r="A19" s="371" t="s">
        <v>206</v>
      </c>
      <c r="B19" s="349">
        <v>1508.5</v>
      </c>
      <c r="C19" s="349">
        <v>845.43598999999995</v>
      </c>
      <c r="D19" s="350">
        <v>-663.06401000000005</v>
      </c>
      <c r="E19" s="351">
        <v>0.56044812064899996</v>
      </c>
      <c r="F19" s="349">
        <v>935</v>
      </c>
      <c r="G19" s="350">
        <v>389.58333333333297</v>
      </c>
      <c r="H19" s="352">
        <v>169.43115</v>
      </c>
      <c r="I19" s="349">
        <v>534.64679999999998</v>
      </c>
      <c r="J19" s="350">
        <v>145.06346666666701</v>
      </c>
      <c r="K19" s="353">
        <v>0.57181475935799997</v>
      </c>
    </row>
    <row r="20" spans="1:11" ht="14.4" customHeight="1" thickBot="1" x14ac:dyDescent="0.35">
      <c r="A20" s="371" t="s">
        <v>207</v>
      </c>
      <c r="B20" s="349">
        <v>1280</v>
      </c>
      <c r="C20" s="349">
        <v>475.48446000000001</v>
      </c>
      <c r="D20" s="350">
        <v>-804.51553999999999</v>
      </c>
      <c r="E20" s="351">
        <v>0.37147223437499999</v>
      </c>
      <c r="F20" s="349">
        <v>795</v>
      </c>
      <c r="G20" s="350">
        <v>331.25</v>
      </c>
      <c r="H20" s="352">
        <v>95.562060000000002</v>
      </c>
      <c r="I20" s="349">
        <v>305.62464</v>
      </c>
      <c r="J20" s="350">
        <v>-25.625359999998999</v>
      </c>
      <c r="K20" s="353">
        <v>0.38443350943299998</v>
      </c>
    </row>
    <row r="21" spans="1:11" ht="14.4" customHeight="1" thickBot="1" x14ac:dyDescent="0.35">
      <c r="A21" s="371" t="s">
        <v>208</v>
      </c>
      <c r="B21" s="349">
        <v>50</v>
      </c>
      <c r="C21" s="349">
        <v>68.464500000000001</v>
      </c>
      <c r="D21" s="350">
        <v>18.464500000000001</v>
      </c>
      <c r="E21" s="351">
        <v>1.3692899999999999</v>
      </c>
      <c r="F21" s="349">
        <v>65</v>
      </c>
      <c r="G21" s="350">
        <v>27.083333333333002</v>
      </c>
      <c r="H21" s="352">
        <v>5.0125000000000002</v>
      </c>
      <c r="I21" s="349">
        <v>23.36</v>
      </c>
      <c r="J21" s="350">
        <v>-3.7233333333330001</v>
      </c>
      <c r="K21" s="353">
        <v>0.35938461538400002</v>
      </c>
    </row>
    <row r="22" spans="1:11" ht="14.4" customHeight="1" thickBot="1" x14ac:dyDescent="0.35">
      <c r="A22" s="371" t="s">
        <v>209</v>
      </c>
      <c r="B22" s="349">
        <v>250</v>
      </c>
      <c r="C22" s="349">
        <v>250.22682</v>
      </c>
      <c r="D22" s="350">
        <v>0.22681999999899999</v>
      </c>
      <c r="E22" s="351">
        <v>1.0009072800000001</v>
      </c>
      <c r="F22" s="349">
        <v>255</v>
      </c>
      <c r="G22" s="350">
        <v>106.25</v>
      </c>
      <c r="H22" s="352">
        <v>20.22636</v>
      </c>
      <c r="I22" s="349">
        <v>95.098619999999997</v>
      </c>
      <c r="J22" s="350">
        <v>-11.151379999999</v>
      </c>
      <c r="K22" s="353">
        <v>0.37293576470500001</v>
      </c>
    </row>
    <row r="23" spans="1:11" ht="14.4" customHeight="1" thickBot="1" x14ac:dyDescent="0.35">
      <c r="A23" s="370" t="s">
        <v>210</v>
      </c>
      <c r="B23" s="354">
        <v>837.00130063402798</v>
      </c>
      <c r="C23" s="354">
        <v>739.85985000000005</v>
      </c>
      <c r="D23" s="355">
        <v>-97.141450634028004</v>
      </c>
      <c r="E23" s="361">
        <v>0.88394109954099997</v>
      </c>
      <c r="F23" s="354">
        <v>748.615057273459</v>
      </c>
      <c r="G23" s="355">
        <v>311.922940530608</v>
      </c>
      <c r="H23" s="357">
        <v>52.177349999999997</v>
      </c>
      <c r="I23" s="354">
        <v>256.63040999999998</v>
      </c>
      <c r="J23" s="355">
        <v>-55.292530530607003</v>
      </c>
      <c r="K23" s="362">
        <v>0.34280690390399998</v>
      </c>
    </row>
    <row r="24" spans="1:11" ht="14.4" customHeight="1" thickBot="1" x14ac:dyDescent="0.35">
      <c r="A24" s="371" t="s">
        <v>211</v>
      </c>
      <c r="B24" s="349">
        <v>0</v>
      </c>
      <c r="C24" s="349">
        <v>10.2905</v>
      </c>
      <c r="D24" s="350">
        <v>10.2905</v>
      </c>
      <c r="E24" s="359" t="s">
        <v>190</v>
      </c>
      <c r="F24" s="349">
        <v>0</v>
      </c>
      <c r="G24" s="350">
        <v>0</v>
      </c>
      <c r="H24" s="352">
        <v>0</v>
      </c>
      <c r="I24" s="349">
        <v>3.5057900000000002</v>
      </c>
      <c r="J24" s="350">
        <v>3.5057900000000002</v>
      </c>
      <c r="K24" s="360" t="s">
        <v>190</v>
      </c>
    </row>
    <row r="25" spans="1:11" ht="14.4" customHeight="1" thickBot="1" x14ac:dyDescent="0.35">
      <c r="A25" s="371" t="s">
        <v>212</v>
      </c>
      <c r="B25" s="349">
        <v>28</v>
      </c>
      <c r="C25" s="349">
        <v>22.318549999999998</v>
      </c>
      <c r="D25" s="350">
        <v>-5.6814499999999999</v>
      </c>
      <c r="E25" s="351">
        <v>0.79709107142799995</v>
      </c>
      <c r="F25" s="349">
        <v>25</v>
      </c>
      <c r="G25" s="350">
        <v>10.416666666666</v>
      </c>
      <c r="H25" s="352">
        <v>3.3373400000000002</v>
      </c>
      <c r="I25" s="349">
        <v>16.392510000000001</v>
      </c>
      <c r="J25" s="350">
        <v>5.9758433333329997</v>
      </c>
      <c r="K25" s="353">
        <v>0.65570039999999996</v>
      </c>
    </row>
    <row r="26" spans="1:11" ht="14.4" customHeight="1" thickBot="1" x14ac:dyDescent="0.35">
      <c r="A26" s="371" t="s">
        <v>213</v>
      </c>
      <c r="B26" s="349">
        <v>82.713758144682998</v>
      </c>
      <c r="C26" s="349">
        <v>98.327430000000007</v>
      </c>
      <c r="D26" s="350">
        <v>15.613671855317</v>
      </c>
      <c r="E26" s="351">
        <v>1.188767530402</v>
      </c>
      <c r="F26" s="349">
        <v>102.406913832044</v>
      </c>
      <c r="G26" s="350">
        <v>42.669547430018</v>
      </c>
      <c r="H26" s="352">
        <v>4.4559499999999996</v>
      </c>
      <c r="I26" s="349">
        <v>45.308619999999998</v>
      </c>
      <c r="J26" s="350">
        <v>2.6390725699809998</v>
      </c>
      <c r="K26" s="353">
        <v>0.44243711976599998</v>
      </c>
    </row>
    <row r="27" spans="1:11" ht="14.4" customHeight="1" thickBot="1" x14ac:dyDescent="0.35">
      <c r="A27" s="371" t="s">
        <v>214</v>
      </c>
      <c r="B27" s="349">
        <v>180</v>
      </c>
      <c r="C27" s="349">
        <v>151.98411999999999</v>
      </c>
      <c r="D27" s="350">
        <v>-28.015879999999999</v>
      </c>
      <c r="E27" s="351">
        <v>0.84435622222200002</v>
      </c>
      <c r="F27" s="349">
        <v>155</v>
      </c>
      <c r="G27" s="350">
        <v>64.583333333333002</v>
      </c>
      <c r="H27" s="352">
        <v>14.64925</v>
      </c>
      <c r="I27" s="349">
        <v>59.699120000000001</v>
      </c>
      <c r="J27" s="350">
        <v>-4.8842133333330002</v>
      </c>
      <c r="K27" s="353">
        <v>0.38515561290299999</v>
      </c>
    </row>
    <row r="28" spans="1:11" ht="14.4" customHeight="1" thickBot="1" x14ac:dyDescent="0.35">
      <c r="A28" s="371" t="s">
        <v>215</v>
      </c>
      <c r="B28" s="349">
        <v>11.287542489345</v>
      </c>
      <c r="C28" s="349">
        <v>24.67577</v>
      </c>
      <c r="D28" s="350">
        <v>13.388227510654</v>
      </c>
      <c r="E28" s="351">
        <v>2.186106499558</v>
      </c>
      <c r="F28" s="349">
        <v>23.387151671453001</v>
      </c>
      <c r="G28" s="350">
        <v>9.744646529772</v>
      </c>
      <c r="H28" s="352">
        <v>8.7999999999999995E-2</v>
      </c>
      <c r="I28" s="349">
        <v>4.5419</v>
      </c>
      <c r="J28" s="350">
        <v>-5.2027465297719999</v>
      </c>
      <c r="K28" s="353">
        <v>0.19420492344699999</v>
      </c>
    </row>
    <row r="29" spans="1:11" ht="14.4" customHeight="1" thickBot="1" x14ac:dyDescent="0.35">
      <c r="A29" s="371" t="s">
        <v>216</v>
      </c>
      <c r="B29" s="349">
        <v>0</v>
      </c>
      <c r="C29" s="349">
        <v>0.14283000000000001</v>
      </c>
      <c r="D29" s="350">
        <v>0.14283000000000001</v>
      </c>
      <c r="E29" s="359" t="s">
        <v>190</v>
      </c>
      <c r="F29" s="349">
        <v>0.12116923559499999</v>
      </c>
      <c r="G29" s="350">
        <v>5.0487181498000001E-2</v>
      </c>
      <c r="H29" s="352">
        <v>0</v>
      </c>
      <c r="I29" s="349">
        <v>0</v>
      </c>
      <c r="J29" s="350">
        <v>-5.0487181498000001E-2</v>
      </c>
      <c r="K29" s="353">
        <v>0</v>
      </c>
    </row>
    <row r="30" spans="1:11" ht="14.4" customHeight="1" thickBot="1" x14ac:dyDescent="0.35">
      <c r="A30" s="371" t="s">
        <v>217</v>
      </c>
      <c r="B30" s="349">
        <v>57</v>
      </c>
      <c r="C30" s="349">
        <v>32.863599999999998</v>
      </c>
      <c r="D30" s="350">
        <v>-24.136399999999998</v>
      </c>
      <c r="E30" s="351">
        <v>0.57655438596399999</v>
      </c>
      <c r="F30" s="349">
        <v>49.620493626040002</v>
      </c>
      <c r="G30" s="350">
        <v>20.675205677516001</v>
      </c>
      <c r="H30" s="352">
        <v>0</v>
      </c>
      <c r="I30" s="349">
        <v>0</v>
      </c>
      <c r="J30" s="350">
        <v>-20.675205677516001</v>
      </c>
      <c r="K30" s="353">
        <v>0</v>
      </c>
    </row>
    <row r="31" spans="1:11" ht="14.4" customHeight="1" thickBot="1" x14ac:dyDescent="0.35">
      <c r="A31" s="371" t="s">
        <v>218</v>
      </c>
      <c r="B31" s="349">
        <v>21</v>
      </c>
      <c r="C31" s="349">
        <v>23.148510000000002</v>
      </c>
      <c r="D31" s="350">
        <v>2.1485099999999999</v>
      </c>
      <c r="E31" s="351">
        <v>1.1023099999999999</v>
      </c>
      <c r="F31" s="349">
        <v>25</v>
      </c>
      <c r="G31" s="350">
        <v>10.416666666666</v>
      </c>
      <c r="H31" s="352">
        <v>0</v>
      </c>
      <c r="I31" s="349">
        <v>7.8696099999999998</v>
      </c>
      <c r="J31" s="350">
        <v>-2.5470566666660002</v>
      </c>
      <c r="K31" s="353">
        <v>0.31478440000000002</v>
      </c>
    </row>
    <row r="32" spans="1:11" ht="14.4" customHeight="1" thickBot="1" x14ac:dyDescent="0.35">
      <c r="A32" s="371" t="s">
        <v>219</v>
      </c>
      <c r="B32" s="349">
        <v>77</v>
      </c>
      <c r="C32" s="349">
        <v>43.391979999999997</v>
      </c>
      <c r="D32" s="350">
        <v>-33.608020000000003</v>
      </c>
      <c r="E32" s="351">
        <v>0.56353220779199997</v>
      </c>
      <c r="F32" s="349">
        <v>28.079328908324001</v>
      </c>
      <c r="G32" s="350">
        <v>11.699720378467999</v>
      </c>
      <c r="H32" s="352">
        <v>7.5861200000000002</v>
      </c>
      <c r="I32" s="349">
        <v>22.86741</v>
      </c>
      <c r="J32" s="350">
        <v>11.167689621531</v>
      </c>
      <c r="K32" s="353">
        <v>0.81438591622500001</v>
      </c>
    </row>
    <row r="33" spans="1:11" ht="14.4" customHeight="1" thickBot="1" x14ac:dyDescent="0.35">
      <c r="A33" s="371" t="s">
        <v>220</v>
      </c>
      <c r="B33" s="349">
        <v>0</v>
      </c>
      <c r="C33" s="349">
        <v>0.878</v>
      </c>
      <c r="D33" s="350">
        <v>0.878</v>
      </c>
      <c r="E33" s="359" t="s">
        <v>191</v>
      </c>
      <c r="F33" s="349">
        <v>0</v>
      </c>
      <c r="G33" s="350">
        <v>0</v>
      </c>
      <c r="H33" s="352">
        <v>0.629</v>
      </c>
      <c r="I33" s="349">
        <v>0.629</v>
      </c>
      <c r="J33" s="350">
        <v>0.629</v>
      </c>
      <c r="K33" s="360" t="s">
        <v>190</v>
      </c>
    </row>
    <row r="34" spans="1:11" ht="14.4" customHeight="1" thickBot="1" x14ac:dyDescent="0.35">
      <c r="A34" s="371" t="s">
        <v>221</v>
      </c>
      <c r="B34" s="349">
        <v>0</v>
      </c>
      <c r="C34" s="349">
        <v>0</v>
      </c>
      <c r="D34" s="350">
        <v>0</v>
      </c>
      <c r="E34" s="351">
        <v>1</v>
      </c>
      <c r="F34" s="349">
        <v>0</v>
      </c>
      <c r="G34" s="350">
        <v>0</v>
      </c>
      <c r="H34" s="352">
        <v>0</v>
      </c>
      <c r="I34" s="349">
        <v>1.9238999999999999</v>
      </c>
      <c r="J34" s="350">
        <v>1.9238999999999999</v>
      </c>
      <c r="K34" s="360" t="s">
        <v>191</v>
      </c>
    </row>
    <row r="35" spans="1:11" ht="14.4" customHeight="1" thickBot="1" x14ac:dyDescent="0.35">
      <c r="A35" s="371" t="s">
        <v>222</v>
      </c>
      <c r="B35" s="349">
        <v>380</v>
      </c>
      <c r="C35" s="349">
        <v>331.83855999999997</v>
      </c>
      <c r="D35" s="350">
        <v>-48.161439999999999</v>
      </c>
      <c r="E35" s="351">
        <v>0.87325936842100005</v>
      </c>
      <c r="F35" s="349">
        <v>340</v>
      </c>
      <c r="G35" s="350">
        <v>141.666666666667</v>
      </c>
      <c r="H35" s="352">
        <v>21.43169</v>
      </c>
      <c r="I35" s="349">
        <v>93.89255</v>
      </c>
      <c r="J35" s="350">
        <v>-47.774116666666004</v>
      </c>
      <c r="K35" s="353">
        <v>0.276154558823</v>
      </c>
    </row>
    <row r="36" spans="1:11" ht="14.4" customHeight="1" thickBot="1" x14ac:dyDescent="0.35">
      <c r="A36" s="370" t="s">
        <v>223</v>
      </c>
      <c r="B36" s="354">
        <v>80.700262983515998</v>
      </c>
      <c r="C36" s="354">
        <v>70.569640000000007</v>
      </c>
      <c r="D36" s="355">
        <v>-10.130622983516</v>
      </c>
      <c r="E36" s="361">
        <v>0.87446604745699996</v>
      </c>
      <c r="F36" s="354">
        <v>43.497100534067997</v>
      </c>
      <c r="G36" s="355">
        <v>18.123791889195001</v>
      </c>
      <c r="H36" s="357">
        <v>0.82667999999999997</v>
      </c>
      <c r="I36" s="354">
        <v>23.539529999999999</v>
      </c>
      <c r="J36" s="355">
        <v>5.4157381108039999</v>
      </c>
      <c r="K36" s="362">
        <v>0.54117469235799998</v>
      </c>
    </row>
    <row r="37" spans="1:11" ht="14.4" customHeight="1" thickBot="1" x14ac:dyDescent="0.35">
      <c r="A37" s="371" t="s">
        <v>224</v>
      </c>
      <c r="B37" s="349">
        <v>0</v>
      </c>
      <c r="C37" s="349">
        <v>4.2300000000000004</v>
      </c>
      <c r="D37" s="350">
        <v>4.2300000000000004</v>
      </c>
      <c r="E37" s="359" t="s">
        <v>190</v>
      </c>
      <c r="F37" s="349">
        <v>0</v>
      </c>
      <c r="G37" s="350">
        <v>0</v>
      </c>
      <c r="H37" s="352">
        <v>0</v>
      </c>
      <c r="I37" s="349">
        <v>0.70699999999999996</v>
      </c>
      <c r="J37" s="350">
        <v>0.70699999999999996</v>
      </c>
      <c r="K37" s="360" t="s">
        <v>190</v>
      </c>
    </row>
    <row r="38" spans="1:11" ht="14.4" customHeight="1" thickBot="1" x14ac:dyDescent="0.35">
      <c r="A38" s="371" t="s">
        <v>225</v>
      </c>
      <c r="B38" s="349">
        <v>0</v>
      </c>
      <c r="C38" s="349">
        <v>0.36779999999899998</v>
      </c>
      <c r="D38" s="350">
        <v>0.36779999999899998</v>
      </c>
      <c r="E38" s="359" t="s">
        <v>191</v>
      </c>
      <c r="F38" s="349">
        <v>0</v>
      </c>
      <c r="G38" s="350">
        <v>0</v>
      </c>
      <c r="H38" s="352">
        <v>0</v>
      </c>
      <c r="I38" s="349">
        <v>0</v>
      </c>
      <c r="J38" s="350">
        <v>0</v>
      </c>
      <c r="K38" s="353">
        <v>5</v>
      </c>
    </row>
    <row r="39" spans="1:11" ht="14.4" customHeight="1" thickBot="1" x14ac:dyDescent="0.35">
      <c r="A39" s="371" t="s">
        <v>226</v>
      </c>
      <c r="B39" s="349">
        <v>68.700885405752999</v>
      </c>
      <c r="C39" s="349">
        <v>32.710079999999998</v>
      </c>
      <c r="D39" s="350">
        <v>-35.990805405753001</v>
      </c>
      <c r="E39" s="351">
        <v>0.47612312136599999</v>
      </c>
      <c r="F39" s="349">
        <v>33.306817282840001</v>
      </c>
      <c r="G39" s="350">
        <v>13.877840534516</v>
      </c>
      <c r="H39" s="352">
        <v>0</v>
      </c>
      <c r="I39" s="349">
        <v>0</v>
      </c>
      <c r="J39" s="350">
        <v>-13.877840534516</v>
      </c>
      <c r="K39" s="353">
        <v>0</v>
      </c>
    </row>
    <row r="40" spans="1:11" ht="14.4" customHeight="1" thickBot="1" x14ac:dyDescent="0.35">
      <c r="A40" s="371" t="s">
        <v>227</v>
      </c>
      <c r="B40" s="349">
        <v>11.358312643411001</v>
      </c>
      <c r="C40" s="349">
        <v>29.161370000000002</v>
      </c>
      <c r="D40" s="350">
        <v>17.803057356587999</v>
      </c>
      <c r="E40" s="351">
        <v>2.5674033560709999</v>
      </c>
      <c r="F40" s="349">
        <v>7.3898929597349996</v>
      </c>
      <c r="G40" s="350">
        <v>3.0791220665560002</v>
      </c>
      <c r="H40" s="352">
        <v>0</v>
      </c>
      <c r="I40" s="349">
        <v>21.20513</v>
      </c>
      <c r="J40" s="350">
        <v>18.126007933442999</v>
      </c>
      <c r="K40" s="353">
        <v>2.8694772868210001</v>
      </c>
    </row>
    <row r="41" spans="1:11" ht="14.4" customHeight="1" thickBot="1" x14ac:dyDescent="0.35">
      <c r="A41" s="371" t="s">
        <v>228</v>
      </c>
      <c r="B41" s="349">
        <v>0</v>
      </c>
      <c r="C41" s="349">
        <v>1.0839099999999999</v>
      </c>
      <c r="D41" s="350">
        <v>1.0839099999999999</v>
      </c>
      <c r="E41" s="359" t="s">
        <v>190</v>
      </c>
      <c r="F41" s="349">
        <v>0</v>
      </c>
      <c r="G41" s="350">
        <v>0</v>
      </c>
      <c r="H41" s="352">
        <v>0.34799999999999998</v>
      </c>
      <c r="I41" s="349">
        <v>0.34799999999999998</v>
      </c>
      <c r="J41" s="350">
        <v>0.34799999999999998</v>
      </c>
      <c r="K41" s="360" t="s">
        <v>190</v>
      </c>
    </row>
    <row r="42" spans="1:11" ht="14.4" customHeight="1" thickBot="1" x14ac:dyDescent="0.35">
      <c r="A42" s="371" t="s">
        <v>229</v>
      </c>
      <c r="B42" s="349">
        <v>0.64106493435099998</v>
      </c>
      <c r="C42" s="349">
        <v>3.0164800000000001</v>
      </c>
      <c r="D42" s="350">
        <v>2.3754150656480002</v>
      </c>
      <c r="E42" s="351">
        <v>4.7054203690819998</v>
      </c>
      <c r="F42" s="349">
        <v>2.800390291492</v>
      </c>
      <c r="G42" s="350">
        <v>1.1668292881210001</v>
      </c>
      <c r="H42" s="352">
        <v>0.47867999999999999</v>
      </c>
      <c r="I42" s="349">
        <v>1.2794000000000001</v>
      </c>
      <c r="J42" s="350">
        <v>0.112570711878</v>
      </c>
      <c r="K42" s="353">
        <v>0.45686488911399997</v>
      </c>
    </row>
    <row r="43" spans="1:11" ht="14.4" customHeight="1" thickBot="1" x14ac:dyDescent="0.35">
      <c r="A43" s="370" t="s">
        <v>230</v>
      </c>
      <c r="B43" s="354">
        <v>167.7</v>
      </c>
      <c r="C43" s="354">
        <v>307.92439000000002</v>
      </c>
      <c r="D43" s="355">
        <v>140.22439</v>
      </c>
      <c r="E43" s="361">
        <v>1.836162134764</v>
      </c>
      <c r="F43" s="354">
        <v>340.93324208753398</v>
      </c>
      <c r="G43" s="355">
        <v>142.05551753647299</v>
      </c>
      <c r="H43" s="357">
        <v>94.951830000000001</v>
      </c>
      <c r="I43" s="354">
        <v>288.06711000000098</v>
      </c>
      <c r="J43" s="355">
        <v>146.01159246352799</v>
      </c>
      <c r="K43" s="362">
        <v>0.84493699774200004</v>
      </c>
    </row>
    <row r="44" spans="1:11" ht="14.4" customHeight="1" thickBot="1" x14ac:dyDescent="0.35">
      <c r="A44" s="371" t="s">
        <v>231</v>
      </c>
      <c r="B44" s="349">
        <v>3</v>
      </c>
      <c r="C44" s="349">
        <v>1.6673500000000001</v>
      </c>
      <c r="D44" s="350">
        <v>-1.3326499999999999</v>
      </c>
      <c r="E44" s="351">
        <v>0.55578333333300001</v>
      </c>
      <c r="F44" s="349">
        <v>0</v>
      </c>
      <c r="G44" s="350">
        <v>0</v>
      </c>
      <c r="H44" s="352">
        <v>0</v>
      </c>
      <c r="I44" s="349">
        <v>0.58926999999999996</v>
      </c>
      <c r="J44" s="350">
        <v>0.58926999999999996</v>
      </c>
      <c r="K44" s="360" t="s">
        <v>190</v>
      </c>
    </row>
    <row r="45" spans="1:11" ht="14.4" customHeight="1" thickBot="1" x14ac:dyDescent="0.35">
      <c r="A45" s="371" t="s">
        <v>232</v>
      </c>
      <c r="B45" s="349">
        <v>79</v>
      </c>
      <c r="C45" s="349">
        <v>237.7525</v>
      </c>
      <c r="D45" s="350">
        <v>158.7525</v>
      </c>
      <c r="E45" s="351">
        <v>3.009525316455</v>
      </c>
      <c r="F45" s="349">
        <v>265.93324208753398</v>
      </c>
      <c r="G45" s="350">
        <v>110.805517536473</v>
      </c>
      <c r="H45" s="352">
        <v>88.983440000000002</v>
      </c>
      <c r="I45" s="349">
        <v>247.09326000000101</v>
      </c>
      <c r="J45" s="350">
        <v>136.28774246352799</v>
      </c>
      <c r="K45" s="353">
        <v>0.92915521978500004</v>
      </c>
    </row>
    <row r="46" spans="1:11" ht="14.4" customHeight="1" thickBot="1" x14ac:dyDescent="0.35">
      <c r="A46" s="371" t="s">
        <v>233</v>
      </c>
      <c r="B46" s="349">
        <v>-0.3</v>
      </c>
      <c r="C46" s="349">
        <v>0</v>
      </c>
      <c r="D46" s="350">
        <v>0.3</v>
      </c>
      <c r="E46" s="351">
        <v>0</v>
      </c>
      <c r="F46" s="349">
        <v>0</v>
      </c>
      <c r="G46" s="350">
        <v>0</v>
      </c>
      <c r="H46" s="352">
        <v>0</v>
      </c>
      <c r="I46" s="349">
        <v>0</v>
      </c>
      <c r="J46" s="350">
        <v>0</v>
      </c>
      <c r="K46" s="353">
        <v>5</v>
      </c>
    </row>
    <row r="47" spans="1:11" ht="14.4" customHeight="1" thickBot="1" x14ac:dyDescent="0.35">
      <c r="A47" s="371" t="s">
        <v>234</v>
      </c>
      <c r="B47" s="349">
        <v>50</v>
      </c>
      <c r="C47" s="349">
        <v>42.664389999999997</v>
      </c>
      <c r="D47" s="350">
        <v>-7.33561</v>
      </c>
      <c r="E47" s="351">
        <v>0.85328780000000004</v>
      </c>
      <c r="F47" s="349">
        <v>45</v>
      </c>
      <c r="G47" s="350">
        <v>18.75</v>
      </c>
      <c r="H47" s="352">
        <v>2.5109300000000001</v>
      </c>
      <c r="I47" s="349">
        <v>24.896540000000002</v>
      </c>
      <c r="J47" s="350">
        <v>6.1465399999999999</v>
      </c>
      <c r="K47" s="353">
        <v>0.55325644444400002</v>
      </c>
    </row>
    <row r="48" spans="1:11" ht="14.4" customHeight="1" thickBot="1" x14ac:dyDescent="0.35">
      <c r="A48" s="371" t="s">
        <v>235</v>
      </c>
      <c r="B48" s="349">
        <v>16</v>
      </c>
      <c r="C48" s="349">
        <v>11.581659999999999</v>
      </c>
      <c r="D48" s="350">
        <v>-4.4183399999999997</v>
      </c>
      <c r="E48" s="351">
        <v>0.72385374999999996</v>
      </c>
      <c r="F48" s="349">
        <v>10</v>
      </c>
      <c r="G48" s="350">
        <v>4.1666666666659999</v>
      </c>
      <c r="H48" s="352">
        <v>1.15846</v>
      </c>
      <c r="I48" s="349">
        <v>6.17706</v>
      </c>
      <c r="J48" s="350">
        <v>2.010393333333</v>
      </c>
      <c r="K48" s="353">
        <v>0.61770599999999998</v>
      </c>
    </row>
    <row r="49" spans="1:11" ht="14.4" customHeight="1" thickBot="1" x14ac:dyDescent="0.35">
      <c r="A49" s="371" t="s">
        <v>236</v>
      </c>
      <c r="B49" s="349">
        <v>20</v>
      </c>
      <c r="C49" s="349">
        <v>14.25849</v>
      </c>
      <c r="D49" s="350">
        <v>-5.7415099999999999</v>
      </c>
      <c r="E49" s="351">
        <v>0.71292449999999996</v>
      </c>
      <c r="F49" s="349">
        <v>20</v>
      </c>
      <c r="G49" s="350">
        <v>8.333333333333</v>
      </c>
      <c r="H49" s="352">
        <v>2.2989999999999999</v>
      </c>
      <c r="I49" s="349">
        <v>9.3109800000000007</v>
      </c>
      <c r="J49" s="350">
        <v>0.97764666666599997</v>
      </c>
      <c r="K49" s="353">
        <v>0.46554899999999999</v>
      </c>
    </row>
    <row r="50" spans="1:11" ht="14.4" customHeight="1" thickBot="1" x14ac:dyDescent="0.35">
      <c r="A50" s="370" t="s">
        <v>237</v>
      </c>
      <c r="B50" s="354">
        <v>0</v>
      </c>
      <c r="C50" s="354">
        <v>5.2489999999999997</v>
      </c>
      <c r="D50" s="355">
        <v>5.2489999999999997</v>
      </c>
      <c r="E50" s="356" t="s">
        <v>190</v>
      </c>
      <c r="F50" s="354">
        <v>0</v>
      </c>
      <c r="G50" s="355">
        <v>0</v>
      </c>
      <c r="H50" s="357">
        <v>0</v>
      </c>
      <c r="I50" s="354">
        <v>0</v>
      </c>
      <c r="J50" s="355">
        <v>0</v>
      </c>
      <c r="K50" s="358" t="s">
        <v>190</v>
      </c>
    </row>
    <row r="51" spans="1:11" ht="14.4" customHeight="1" thickBot="1" x14ac:dyDescent="0.35">
      <c r="A51" s="371" t="s">
        <v>238</v>
      </c>
      <c r="B51" s="349">
        <v>0</v>
      </c>
      <c r="C51" s="349">
        <v>5.2489999999999997</v>
      </c>
      <c r="D51" s="350">
        <v>5.2489999999999997</v>
      </c>
      <c r="E51" s="359" t="s">
        <v>190</v>
      </c>
      <c r="F51" s="349">
        <v>0</v>
      </c>
      <c r="G51" s="350">
        <v>0</v>
      </c>
      <c r="H51" s="352">
        <v>0</v>
      </c>
      <c r="I51" s="349">
        <v>0</v>
      </c>
      <c r="J51" s="350">
        <v>0</v>
      </c>
      <c r="K51" s="360" t="s">
        <v>190</v>
      </c>
    </row>
    <row r="52" spans="1:11" ht="14.4" customHeight="1" thickBot="1" x14ac:dyDescent="0.35">
      <c r="A52" s="370" t="s">
        <v>239</v>
      </c>
      <c r="B52" s="354">
        <v>0</v>
      </c>
      <c r="C52" s="354">
        <v>1.90212</v>
      </c>
      <c r="D52" s="355">
        <v>1.90212</v>
      </c>
      <c r="E52" s="356" t="s">
        <v>190</v>
      </c>
      <c r="F52" s="354">
        <v>0</v>
      </c>
      <c r="G52" s="355">
        <v>0</v>
      </c>
      <c r="H52" s="357">
        <v>0</v>
      </c>
      <c r="I52" s="354">
        <v>0.38002999999999998</v>
      </c>
      <c r="J52" s="355">
        <v>0.38002999999999998</v>
      </c>
      <c r="K52" s="358" t="s">
        <v>190</v>
      </c>
    </row>
    <row r="53" spans="1:11" ht="14.4" customHeight="1" thickBot="1" x14ac:dyDescent="0.35">
      <c r="A53" s="371" t="s">
        <v>240</v>
      </c>
      <c r="B53" s="349">
        <v>0</v>
      </c>
      <c r="C53" s="349">
        <v>0.95316999999899998</v>
      </c>
      <c r="D53" s="350">
        <v>0.95316999999899998</v>
      </c>
      <c r="E53" s="359" t="s">
        <v>190</v>
      </c>
      <c r="F53" s="349">
        <v>0</v>
      </c>
      <c r="G53" s="350">
        <v>0</v>
      </c>
      <c r="H53" s="352">
        <v>0</v>
      </c>
      <c r="I53" s="349">
        <v>0.37367</v>
      </c>
      <c r="J53" s="350">
        <v>0.37367</v>
      </c>
      <c r="K53" s="360" t="s">
        <v>190</v>
      </c>
    </row>
    <row r="54" spans="1:11" ht="14.4" customHeight="1" thickBot="1" x14ac:dyDescent="0.35">
      <c r="A54" s="371" t="s">
        <v>241</v>
      </c>
      <c r="B54" s="349">
        <v>0</v>
      </c>
      <c r="C54" s="349">
        <v>2.7799999999999999E-3</v>
      </c>
      <c r="D54" s="350">
        <v>2.7799999999999999E-3</v>
      </c>
      <c r="E54" s="359" t="s">
        <v>190</v>
      </c>
      <c r="F54" s="349">
        <v>0</v>
      </c>
      <c r="G54" s="350">
        <v>0</v>
      </c>
      <c r="H54" s="352">
        <v>0</v>
      </c>
      <c r="I54" s="349">
        <v>0</v>
      </c>
      <c r="J54" s="350">
        <v>0</v>
      </c>
      <c r="K54" s="360" t="s">
        <v>190</v>
      </c>
    </row>
    <row r="55" spans="1:11" ht="14.4" customHeight="1" thickBot="1" x14ac:dyDescent="0.35">
      <c r="A55" s="371" t="s">
        <v>242</v>
      </c>
      <c r="B55" s="349">
        <v>0</v>
      </c>
      <c r="C55" s="349">
        <v>0.93862999999999996</v>
      </c>
      <c r="D55" s="350">
        <v>0.93862999999999996</v>
      </c>
      <c r="E55" s="359" t="s">
        <v>190</v>
      </c>
      <c r="F55" s="349">
        <v>0</v>
      </c>
      <c r="G55" s="350">
        <v>0</v>
      </c>
      <c r="H55" s="352">
        <v>0</v>
      </c>
      <c r="I55" s="349">
        <v>6.3600000000000002E-3</v>
      </c>
      <c r="J55" s="350">
        <v>6.3600000000000002E-3</v>
      </c>
      <c r="K55" s="360" t="s">
        <v>190</v>
      </c>
    </row>
    <row r="56" spans="1:11" ht="14.4" customHeight="1" thickBot="1" x14ac:dyDescent="0.35">
      <c r="A56" s="371" t="s">
        <v>243</v>
      </c>
      <c r="B56" s="349">
        <v>0</v>
      </c>
      <c r="C56" s="349">
        <v>7.5399999999999998E-3</v>
      </c>
      <c r="D56" s="350">
        <v>7.5399999999999998E-3</v>
      </c>
      <c r="E56" s="359" t="s">
        <v>190</v>
      </c>
      <c r="F56" s="349">
        <v>0</v>
      </c>
      <c r="G56" s="350">
        <v>0</v>
      </c>
      <c r="H56" s="352">
        <v>0</v>
      </c>
      <c r="I56" s="349">
        <v>0</v>
      </c>
      <c r="J56" s="350">
        <v>0</v>
      </c>
      <c r="K56" s="360" t="s">
        <v>190</v>
      </c>
    </row>
    <row r="57" spans="1:11" ht="14.4" customHeight="1" thickBot="1" x14ac:dyDescent="0.35">
      <c r="A57" s="370" t="s">
        <v>244</v>
      </c>
      <c r="B57" s="354">
        <v>0</v>
      </c>
      <c r="C57" s="354">
        <v>0.10604</v>
      </c>
      <c r="D57" s="355">
        <v>0.10604</v>
      </c>
      <c r="E57" s="356" t="s">
        <v>190</v>
      </c>
      <c r="F57" s="354">
        <v>0</v>
      </c>
      <c r="G57" s="355">
        <v>0</v>
      </c>
      <c r="H57" s="357">
        <v>0</v>
      </c>
      <c r="I57" s="354">
        <v>7.8499999999999993E-3</v>
      </c>
      <c r="J57" s="355">
        <v>7.8499999999999993E-3</v>
      </c>
      <c r="K57" s="358" t="s">
        <v>190</v>
      </c>
    </row>
    <row r="58" spans="1:11" ht="14.4" customHeight="1" thickBot="1" x14ac:dyDescent="0.35">
      <c r="A58" s="371" t="s">
        <v>245</v>
      </c>
      <c r="B58" s="349">
        <v>0</v>
      </c>
      <c r="C58" s="349">
        <v>0.10604</v>
      </c>
      <c r="D58" s="350">
        <v>0.10604</v>
      </c>
      <c r="E58" s="359" t="s">
        <v>190</v>
      </c>
      <c r="F58" s="349">
        <v>0</v>
      </c>
      <c r="G58" s="350">
        <v>0</v>
      </c>
      <c r="H58" s="352">
        <v>0</v>
      </c>
      <c r="I58" s="349">
        <v>7.8499999999999993E-3</v>
      </c>
      <c r="J58" s="350">
        <v>7.8499999999999993E-3</v>
      </c>
      <c r="K58" s="360" t="s">
        <v>190</v>
      </c>
    </row>
    <row r="59" spans="1:11" ht="14.4" customHeight="1" thickBot="1" x14ac:dyDescent="0.35">
      <c r="A59" s="370" t="s">
        <v>246</v>
      </c>
      <c r="B59" s="354">
        <v>0</v>
      </c>
      <c r="C59" s="354">
        <v>0.25572</v>
      </c>
      <c r="D59" s="355">
        <v>0.25572</v>
      </c>
      <c r="E59" s="356" t="s">
        <v>190</v>
      </c>
      <c r="F59" s="354">
        <v>0</v>
      </c>
      <c r="G59" s="355">
        <v>0</v>
      </c>
      <c r="H59" s="357">
        <v>0</v>
      </c>
      <c r="I59" s="354">
        <v>2.6980000000000001E-2</v>
      </c>
      <c r="J59" s="355">
        <v>2.6980000000000001E-2</v>
      </c>
      <c r="K59" s="358" t="s">
        <v>190</v>
      </c>
    </row>
    <row r="60" spans="1:11" ht="14.4" customHeight="1" thickBot="1" x14ac:dyDescent="0.35">
      <c r="A60" s="371" t="s">
        <v>247</v>
      </c>
      <c r="B60" s="349">
        <v>0</v>
      </c>
      <c r="C60" s="349">
        <v>0.25572</v>
      </c>
      <c r="D60" s="350">
        <v>0.25572</v>
      </c>
      <c r="E60" s="359" t="s">
        <v>190</v>
      </c>
      <c r="F60" s="349">
        <v>0</v>
      </c>
      <c r="G60" s="350">
        <v>0</v>
      </c>
      <c r="H60" s="352">
        <v>0</v>
      </c>
      <c r="I60" s="349">
        <v>2.6980000000000001E-2</v>
      </c>
      <c r="J60" s="350">
        <v>2.6980000000000001E-2</v>
      </c>
      <c r="K60" s="360" t="s">
        <v>190</v>
      </c>
    </row>
    <row r="61" spans="1:11" ht="14.4" customHeight="1" thickBot="1" x14ac:dyDescent="0.35">
      <c r="A61" s="369" t="s">
        <v>24</v>
      </c>
      <c r="B61" s="349">
        <v>1852.9800940252501</v>
      </c>
      <c r="C61" s="349">
        <v>1815.70065</v>
      </c>
      <c r="D61" s="350">
        <v>-37.279444025251003</v>
      </c>
      <c r="E61" s="351">
        <v>0.97988135752399996</v>
      </c>
      <c r="F61" s="349">
        <v>1802.7803413010099</v>
      </c>
      <c r="G61" s="350">
        <v>751.15847554208699</v>
      </c>
      <c r="H61" s="352">
        <v>106.735</v>
      </c>
      <c r="I61" s="349">
        <v>829.30229000000099</v>
      </c>
      <c r="J61" s="350">
        <v>78.143814457912995</v>
      </c>
      <c r="K61" s="353">
        <v>0.46001294278600002</v>
      </c>
    </row>
    <row r="62" spans="1:11" ht="14.4" customHeight="1" thickBot="1" x14ac:dyDescent="0.35">
      <c r="A62" s="370" t="s">
        <v>248</v>
      </c>
      <c r="B62" s="354">
        <v>0</v>
      </c>
      <c r="C62" s="354">
        <v>-9.1223700000000001</v>
      </c>
      <c r="D62" s="355">
        <v>-9.1223700000000001</v>
      </c>
      <c r="E62" s="356" t="s">
        <v>190</v>
      </c>
      <c r="F62" s="354">
        <v>0</v>
      </c>
      <c r="G62" s="355">
        <v>0</v>
      </c>
      <c r="H62" s="357">
        <v>0</v>
      </c>
      <c r="I62" s="354">
        <v>-3.0396800000000002</v>
      </c>
      <c r="J62" s="355">
        <v>-3.0396800000000002</v>
      </c>
      <c r="K62" s="358" t="s">
        <v>190</v>
      </c>
    </row>
    <row r="63" spans="1:11" ht="14.4" customHeight="1" thickBot="1" x14ac:dyDescent="0.35">
      <c r="A63" s="371" t="s">
        <v>249</v>
      </c>
      <c r="B63" s="349">
        <v>0</v>
      </c>
      <c r="C63" s="349">
        <v>-9.1223700000000001</v>
      </c>
      <c r="D63" s="350">
        <v>-9.1223700000000001</v>
      </c>
      <c r="E63" s="359" t="s">
        <v>190</v>
      </c>
      <c r="F63" s="349">
        <v>0</v>
      </c>
      <c r="G63" s="350">
        <v>0</v>
      </c>
      <c r="H63" s="352">
        <v>0</v>
      </c>
      <c r="I63" s="349">
        <v>-3.0396800000000002</v>
      </c>
      <c r="J63" s="350">
        <v>-3.0396800000000002</v>
      </c>
      <c r="K63" s="360" t="s">
        <v>190</v>
      </c>
    </row>
    <row r="64" spans="1:11" ht="14.4" customHeight="1" thickBot="1" x14ac:dyDescent="0.35">
      <c r="A64" s="370" t="s">
        <v>250</v>
      </c>
      <c r="B64" s="354">
        <v>1852.9800940252501</v>
      </c>
      <c r="C64" s="354">
        <v>1815.70065</v>
      </c>
      <c r="D64" s="355">
        <v>-37.279444025251003</v>
      </c>
      <c r="E64" s="361">
        <v>0.97988135752399996</v>
      </c>
      <c r="F64" s="354">
        <v>1802.7803413010099</v>
      </c>
      <c r="G64" s="355">
        <v>751.15847554208699</v>
      </c>
      <c r="H64" s="357">
        <v>106.735</v>
      </c>
      <c r="I64" s="354">
        <v>829.30229000000099</v>
      </c>
      <c r="J64" s="355">
        <v>78.143814457912995</v>
      </c>
      <c r="K64" s="362">
        <v>0.46001294278600002</v>
      </c>
    </row>
    <row r="65" spans="1:11" ht="14.4" customHeight="1" thickBot="1" x14ac:dyDescent="0.35">
      <c r="A65" s="371" t="s">
        <v>251</v>
      </c>
      <c r="B65" s="349">
        <v>600.99999999999795</v>
      </c>
      <c r="C65" s="349">
        <v>606.40499999999997</v>
      </c>
      <c r="D65" s="350">
        <v>5.4050000000020004</v>
      </c>
      <c r="E65" s="351">
        <v>1.0089933444250001</v>
      </c>
      <c r="F65" s="349">
        <v>599.48755592183397</v>
      </c>
      <c r="G65" s="350">
        <v>249.78648163409699</v>
      </c>
      <c r="H65" s="352">
        <v>51.679000000000002</v>
      </c>
      <c r="I65" s="349">
        <v>245.732</v>
      </c>
      <c r="J65" s="350">
        <v>-4.0544816340969998</v>
      </c>
      <c r="K65" s="353">
        <v>0.409903420967</v>
      </c>
    </row>
    <row r="66" spans="1:11" ht="14.4" customHeight="1" thickBot="1" x14ac:dyDescent="0.35">
      <c r="A66" s="371" t="s">
        <v>252</v>
      </c>
      <c r="B66" s="349">
        <v>206.98009402525801</v>
      </c>
      <c r="C66" s="349">
        <v>188.19800000000001</v>
      </c>
      <c r="D66" s="350">
        <v>-18.782094025258001</v>
      </c>
      <c r="E66" s="351">
        <v>0.90925651998699997</v>
      </c>
      <c r="F66" s="349">
        <v>200.12205539517299</v>
      </c>
      <c r="G66" s="350">
        <v>83.384189747988003</v>
      </c>
      <c r="H66" s="352">
        <v>17.728999999999999</v>
      </c>
      <c r="I66" s="349">
        <v>90.846999999999994</v>
      </c>
      <c r="J66" s="350">
        <v>7.4628102520109998</v>
      </c>
      <c r="K66" s="353">
        <v>0.45395795990900001</v>
      </c>
    </row>
    <row r="67" spans="1:11" ht="14.4" customHeight="1" thickBot="1" x14ac:dyDescent="0.35">
      <c r="A67" s="371" t="s">
        <v>253</v>
      </c>
      <c r="B67" s="349">
        <v>1040</v>
      </c>
      <c r="C67" s="349">
        <v>1020.239</v>
      </c>
      <c r="D67" s="350">
        <v>-19.760999999995001</v>
      </c>
      <c r="E67" s="351">
        <v>0.98099903846100001</v>
      </c>
      <c r="F67" s="349">
        <v>1002.16353367238</v>
      </c>
      <c r="G67" s="350">
        <v>417.56813903016001</v>
      </c>
      <c r="H67" s="352">
        <v>37.076999999999998</v>
      </c>
      <c r="I67" s="349">
        <v>492.590000000001</v>
      </c>
      <c r="J67" s="350">
        <v>75.021860969841001</v>
      </c>
      <c r="K67" s="353">
        <v>0.491526565724</v>
      </c>
    </row>
    <row r="68" spans="1:11" ht="14.4" customHeight="1" thickBot="1" x14ac:dyDescent="0.35">
      <c r="A68" s="371" t="s">
        <v>254</v>
      </c>
      <c r="B68" s="349">
        <v>4.9999999999989999</v>
      </c>
      <c r="C68" s="349">
        <v>0.85865000000000002</v>
      </c>
      <c r="D68" s="350">
        <v>-4.141349999999</v>
      </c>
      <c r="E68" s="351">
        <v>0.17172999999999999</v>
      </c>
      <c r="F68" s="349">
        <v>1.00719631162</v>
      </c>
      <c r="G68" s="350">
        <v>0.41966512984100002</v>
      </c>
      <c r="H68" s="352">
        <v>0.25</v>
      </c>
      <c r="I68" s="349">
        <v>0.13328999999999999</v>
      </c>
      <c r="J68" s="350">
        <v>-0.286375129841</v>
      </c>
      <c r="K68" s="353">
        <v>0.132337656981</v>
      </c>
    </row>
    <row r="69" spans="1:11" ht="14.4" customHeight="1" thickBot="1" x14ac:dyDescent="0.35">
      <c r="A69" s="370" t="s">
        <v>255</v>
      </c>
      <c r="B69" s="354">
        <v>0</v>
      </c>
      <c r="C69" s="354">
        <v>9.1223700000000001</v>
      </c>
      <c r="D69" s="355">
        <v>9.1223700000000001</v>
      </c>
      <c r="E69" s="356" t="s">
        <v>190</v>
      </c>
      <c r="F69" s="354">
        <v>0</v>
      </c>
      <c r="G69" s="355">
        <v>0</v>
      </c>
      <c r="H69" s="357">
        <v>0</v>
      </c>
      <c r="I69" s="354">
        <v>3.0396800000000002</v>
      </c>
      <c r="J69" s="355">
        <v>3.0396800000000002</v>
      </c>
      <c r="K69" s="358" t="s">
        <v>190</v>
      </c>
    </row>
    <row r="70" spans="1:11" ht="14.4" customHeight="1" thickBot="1" x14ac:dyDescent="0.35">
      <c r="A70" s="371" t="s">
        <v>256</v>
      </c>
      <c r="B70" s="349">
        <v>0</v>
      </c>
      <c r="C70" s="349">
        <v>3.11876</v>
      </c>
      <c r="D70" s="350">
        <v>3.11876</v>
      </c>
      <c r="E70" s="359" t="s">
        <v>190</v>
      </c>
      <c r="F70" s="349">
        <v>0</v>
      </c>
      <c r="G70" s="350">
        <v>0</v>
      </c>
      <c r="H70" s="352">
        <v>0</v>
      </c>
      <c r="I70" s="349">
        <v>0.75324999999999998</v>
      </c>
      <c r="J70" s="350">
        <v>0.75324999999999998</v>
      </c>
      <c r="K70" s="360" t="s">
        <v>190</v>
      </c>
    </row>
    <row r="71" spans="1:11" ht="14.4" customHeight="1" thickBot="1" x14ac:dyDescent="0.35">
      <c r="A71" s="371" t="s">
        <v>257</v>
      </c>
      <c r="B71" s="349">
        <v>0</v>
      </c>
      <c r="C71" s="349">
        <v>0.65756000000000003</v>
      </c>
      <c r="D71" s="350">
        <v>0.65756000000000003</v>
      </c>
      <c r="E71" s="359" t="s">
        <v>190</v>
      </c>
      <c r="F71" s="349">
        <v>0</v>
      </c>
      <c r="G71" s="350">
        <v>0</v>
      </c>
      <c r="H71" s="352">
        <v>0</v>
      </c>
      <c r="I71" s="349">
        <v>0.19309000000000001</v>
      </c>
      <c r="J71" s="350">
        <v>0.19309000000000001</v>
      </c>
      <c r="K71" s="360" t="s">
        <v>190</v>
      </c>
    </row>
    <row r="72" spans="1:11" ht="14.4" customHeight="1" thickBot="1" x14ac:dyDescent="0.35">
      <c r="A72" s="371" t="s">
        <v>258</v>
      </c>
      <c r="B72" s="349">
        <v>0</v>
      </c>
      <c r="C72" s="349">
        <v>5.34605</v>
      </c>
      <c r="D72" s="350">
        <v>5.34605</v>
      </c>
      <c r="E72" s="359" t="s">
        <v>190</v>
      </c>
      <c r="F72" s="349">
        <v>0</v>
      </c>
      <c r="G72" s="350">
        <v>0</v>
      </c>
      <c r="H72" s="352">
        <v>0</v>
      </c>
      <c r="I72" s="349">
        <v>2.09334</v>
      </c>
      <c r="J72" s="350">
        <v>2.09334</v>
      </c>
      <c r="K72" s="360" t="s">
        <v>190</v>
      </c>
    </row>
    <row r="73" spans="1:11" ht="14.4" customHeight="1" thickBot="1" x14ac:dyDescent="0.35">
      <c r="A73" s="369" t="s">
        <v>25</v>
      </c>
      <c r="B73" s="349">
        <v>286415</v>
      </c>
      <c r="C73" s="349">
        <v>315583.39178000001</v>
      </c>
      <c r="D73" s="350">
        <v>29168.3917800001</v>
      </c>
      <c r="E73" s="351">
        <v>1.101839609587</v>
      </c>
      <c r="F73" s="349">
        <v>338621</v>
      </c>
      <c r="G73" s="350">
        <v>141092.08333333299</v>
      </c>
      <c r="H73" s="352">
        <v>26922.681680000002</v>
      </c>
      <c r="I73" s="349">
        <v>140083.18745</v>
      </c>
      <c r="J73" s="350">
        <v>-1008.89588333308</v>
      </c>
      <c r="K73" s="353">
        <v>0.41368724163499998</v>
      </c>
    </row>
    <row r="74" spans="1:11" ht="14.4" customHeight="1" thickBot="1" x14ac:dyDescent="0.35">
      <c r="A74" s="370" t="s">
        <v>259</v>
      </c>
      <c r="B74" s="354">
        <v>0</v>
      </c>
      <c r="C74" s="354">
        <v>-139.93681000000001</v>
      </c>
      <c r="D74" s="355">
        <v>-139.93681000000001</v>
      </c>
      <c r="E74" s="356" t="s">
        <v>190</v>
      </c>
      <c r="F74" s="354">
        <v>0</v>
      </c>
      <c r="G74" s="355">
        <v>0</v>
      </c>
      <c r="H74" s="357">
        <v>0</v>
      </c>
      <c r="I74" s="354">
        <v>0</v>
      </c>
      <c r="J74" s="355">
        <v>0</v>
      </c>
      <c r="K74" s="362">
        <v>5</v>
      </c>
    </row>
    <row r="75" spans="1:11" ht="14.4" customHeight="1" thickBot="1" x14ac:dyDescent="0.35">
      <c r="A75" s="371" t="s">
        <v>260</v>
      </c>
      <c r="B75" s="349">
        <v>0</v>
      </c>
      <c r="C75" s="349">
        <v>-139.93681000000001</v>
      </c>
      <c r="D75" s="350">
        <v>-139.93681000000001</v>
      </c>
      <c r="E75" s="359" t="s">
        <v>190</v>
      </c>
      <c r="F75" s="349">
        <v>0</v>
      </c>
      <c r="G75" s="350">
        <v>0</v>
      </c>
      <c r="H75" s="352">
        <v>0</v>
      </c>
      <c r="I75" s="349">
        <v>0</v>
      </c>
      <c r="J75" s="350">
        <v>0</v>
      </c>
      <c r="K75" s="353">
        <v>5</v>
      </c>
    </row>
    <row r="76" spans="1:11" ht="14.4" customHeight="1" thickBot="1" x14ac:dyDescent="0.35">
      <c r="A76" s="370" t="s">
        <v>261</v>
      </c>
      <c r="B76" s="354">
        <v>286415</v>
      </c>
      <c r="C76" s="354">
        <v>315723.32858999999</v>
      </c>
      <c r="D76" s="355">
        <v>29308.328590000001</v>
      </c>
      <c r="E76" s="361">
        <v>1.102328190178</v>
      </c>
      <c r="F76" s="354">
        <v>338621</v>
      </c>
      <c r="G76" s="355">
        <v>141092.08333333299</v>
      </c>
      <c r="H76" s="357">
        <v>26922.681680000002</v>
      </c>
      <c r="I76" s="354">
        <v>140083.18745</v>
      </c>
      <c r="J76" s="355">
        <v>-1008.89588333308</v>
      </c>
      <c r="K76" s="362">
        <v>0.41368724163499998</v>
      </c>
    </row>
    <row r="77" spans="1:11" ht="14.4" customHeight="1" thickBot="1" x14ac:dyDescent="0.35">
      <c r="A77" s="371" t="s">
        <v>262</v>
      </c>
      <c r="B77" s="349">
        <v>22288</v>
      </c>
      <c r="C77" s="349">
        <v>25479.311389999999</v>
      </c>
      <c r="D77" s="350">
        <v>3191.3113899999998</v>
      </c>
      <c r="E77" s="351">
        <v>1.143185184404</v>
      </c>
      <c r="F77" s="349">
        <v>29734</v>
      </c>
      <c r="G77" s="350">
        <v>12389.166666666701</v>
      </c>
      <c r="H77" s="352">
        <v>2621.9084600000001</v>
      </c>
      <c r="I77" s="349">
        <v>12444.661760000001</v>
      </c>
      <c r="J77" s="350">
        <v>55.495093333353999</v>
      </c>
      <c r="K77" s="353">
        <v>0.41853305172499999</v>
      </c>
    </row>
    <row r="78" spans="1:11" ht="14.4" customHeight="1" thickBot="1" x14ac:dyDescent="0.35">
      <c r="A78" s="371" t="s">
        <v>263</v>
      </c>
      <c r="B78" s="349">
        <v>1000</v>
      </c>
      <c r="C78" s="349">
        <v>1028.48145</v>
      </c>
      <c r="D78" s="350">
        <v>28.481449999999001</v>
      </c>
      <c r="E78" s="351">
        <v>1.0284814499999999</v>
      </c>
      <c r="F78" s="349">
        <v>947</v>
      </c>
      <c r="G78" s="350">
        <v>394.58333333333297</v>
      </c>
      <c r="H78" s="352">
        <v>151.26927000000001</v>
      </c>
      <c r="I78" s="349">
        <v>452.04011000000003</v>
      </c>
      <c r="J78" s="350">
        <v>57.456776666666997</v>
      </c>
      <c r="K78" s="353">
        <v>0.47733908130899999</v>
      </c>
    </row>
    <row r="79" spans="1:11" ht="14.4" customHeight="1" thickBot="1" x14ac:dyDescent="0.35">
      <c r="A79" s="371" t="s">
        <v>264</v>
      </c>
      <c r="B79" s="349">
        <v>2108</v>
      </c>
      <c r="C79" s="349">
        <v>5784.5897999999997</v>
      </c>
      <c r="D79" s="350">
        <v>3676.5898000000002</v>
      </c>
      <c r="E79" s="351">
        <v>2.7441128083490001</v>
      </c>
      <c r="F79" s="349">
        <v>7098</v>
      </c>
      <c r="G79" s="350">
        <v>2957.5</v>
      </c>
      <c r="H79" s="352">
        <v>677.03849000000002</v>
      </c>
      <c r="I79" s="349">
        <v>2453.6808999999998</v>
      </c>
      <c r="J79" s="350">
        <v>-503.81909999999903</v>
      </c>
      <c r="K79" s="353">
        <v>0.34568623555900002</v>
      </c>
    </row>
    <row r="80" spans="1:11" ht="14.4" customHeight="1" thickBot="1" x14ac:dyDescent="0.35">
      <c r="A80" s="371" t="s">
        <v>265</v>
      </c>
      <c r="B80" s="349">
        <v>91613</v>
      </c>
      <c r="C80" s="349">
        <v>98741.401410000006</v>
      </c>
      <c r="D80" s="350">
        <v>7128.4014100000504</v>
      </c>
      <c r="E80" s="351">
        <v>1.0778099331969999</v>
      </c>
      <c r="F80" s="349">
        <v>100527</v>
      </c>
      <c r="G80" s="350">
        <v>41886.25</v>
      </c>
      <c r="H80" s="352">
        <v>7714.8335800000004</v>
      </c>
      <c r="I80" s="349">
        <v>41595.101040000103</v>
      </c>
      <c r="J80" s="350">
        <v>-291.14895999994002</v>
      </c>
      <c r="K80" s="353">
        <v>0.41377044017999998</v>
      </c>
    </row>
    <row r="81" spans="1:11" ht="14.4" customHeight="1" thickBot="1" x14ac:dyDescent="0.35">
      <c r="A81" s="371" t="s">
        <v>266</v>
      </c>
      <c r="B81" s="349">
        <v>125794</v>
      </c>
      <c r="C81" s="349">
        <v>134088.18150000001</v>
      </c>
      <c r="D81" s="350">
        <v>8294.1815000000097</v>
      </c>
      <c r="E81" s="351">
        <v>1.065934635197</v>
      </c>
      <c r="F81" s="349">
        <v>145872</v>
      </c>
      <c r="G81" s="350">
        <v>60780</v>
      </c>
      <c r="H81" s="352">
        <v>11080.8686</v>
      </c>
      <c r="I81" s="349">
        <v>60293.120550000102</v>
      </c>
      <c r="J81" s="350">
        <v>-486.87944999989901</v>
      </c>
      <c r="K81" s="353">
        <v>0.413328949695</v>
      </c>
    </row>
    <row r="82" spans="1:11" ht="14.4" customHeight="1" thickBot="1" x14ac:dyDescent="0.35">
      <c r="A82" s="371" t="s">
        <v>267</v>
      </c>
      <c r="B82" s="349">
        <v>3885</v>
      </c>
      <c r="C82" s="349">
        <v>4851.31387</v>
      </c>
      <c r="D82" s="350">
        <v>966.31386999999995</v>
      </c>
      <c r="E82" s="351">
        <v>1.2487294388670001</v>
      </c>
      <c r="F82" s="349">
        <v>5446</v>
      </c>
      <c r="G82" s="350">
        <v>2269.1666666666702</v>
      </c>
      <c r="H82" s="352">
        <v>504.28928000000002</v>
      </c>
      <c r="I82" s="349">
        <v>2362.6465699999999</v>
      </c>
      <c r="J82" s="350">
        <v>93.479903333337006</v>
      </c>
      <c r="K82" s="353">
        <v>0.43383154058000001</v>
      </c>
    </row>
    <row r="83" spans="1:11" ht="14.4" customHeight="1" thickBot="1" x14ac:dyDescent="0.35">
      <c r="A83" s="371" t="s">
        <v>268</v>
      </c>
      <c r="B83" s="349">
        <v>12860</v>
      </c>
      <c r="C83" s="349">
        <v>15049.25057</v>
      </c>
      <c r="D83" s="350">
        <v>2189.2505700000002</v>
      </c>
      <c r="E83" s="351">
        <v>1.170237213841</v>
      </c>
      <c r="F83" s="349">
        <v>16527</v>
      </c>
      <c r="G83" s="350">
        <v>6886.25</v>
      </c>
      <c r="H83" s="352">
        <v>1201.58439</v>
      </c>
      <c r="I83" s="349">
        <v>6706.3246400000098</v>
      </c>
      <c r="J83" s="350">
        <v>-179.92535999998901</v>
      </c>
      <c r="K83" s="353">
        <v>0.40577991407899999</v>
      </c>
    </row>
    <row r="84" spans="1:11" ht="14.4" customHeight="1" thickBot="1" x14ac:dyDescent="0.35">
      <c r="A84" s="371" t="s">
        <v>269</v>
      </c>
      <c r="B84" s="349">
        <v>16413</v>
      </c>
      <c r="C84" s="349">
        <v>18328.123759999999</v>
      </c>
      <c r="D84" s="350">
        <v>1915.12376000001</v>
      </c>
      <c r="E84" s="351">
        <v>1.1166833461279999</v>
      </c>
      <c r="F84" s="349">
        <v>19775</v>
      </c>
      <c r="G84" s="350">
        <v>8239.5833333333303</v>
      </c>
      <c r="H84" s="352">
        <v>1871.6766</v>
      </c>
      <c r="I84" s="349">
        <v>8410.8096200000109</v>
      </c>
      <c r="J84" s="350">
        <v>171.226286666677</v>
      </c>
      <c r="K84" s="353">
        <v>0.42532539165599997</v>
      </c>
    </row>
    <row r="85" spans="1:11" ht="14.4" customHeight="1" thickBot="1" x14ac:dyDescent="0.35">
      <c r="A85" s="371" t="s">
        <v>270</v>
      </c>
      <c r="B85" s="349">
        <v>522</v>
      </c>
      <c r="C85" s="349">
        <v>761.04376999999999</v>
      </c>
      <c r="D85" s="350">
        <v>239.04376999999999</v>
      </c>
      <c r="E85" s="351">
        <v>1.457938256704</v>
      </c>
      <c r="F85" s="349">
        <v>84</v>
      </c>
      <c r="G85" s="350">
        <v>35</v>
      </c>
      <c r="H85" s="352">
        <v>30.166820000000001</v>
      </c>
      <c r="I85" s="349">
        <v>62.17841</v>
      </c>
      <c r="J85" s="350">
        <v>27.17841</v>
      </c>
      <c r="K85" s="353">
        <v>0.74021916666599996</v>
      </c>
    </row>
    <row r="86" spans="1:11" ht="14.4" customHeight="1" thickBot="1" x14ac:dyDescent="0.35">
      <c r="A86" s="371" t="s">
        <v>271</v>
      </c>
      <c r="B86" s="349">
        <v>0</v>
      </c>
      <c r="C86" s="349">
        <v>0</v>
      </c>
      <c r="D86" s="350">
        <v>0</v>
      </c>
      <c r="E86" s="351">
        <v>1</v>
      </c>
      <c r="F86" s="349">
        <v>18</v>
      </c>
      <c r="G86" s="350">
        <v>7.5</v>
      </c>
      <c r="H86" s="352">
        <v>0</v>
      </c>
      <c r="I86" s="349">
        <v>4.4909999999999997</v>
      </c>
      <c r="J86" s="350">
        <v>-3.0089999999999999</v>
      </c>
      <c r="K86" s="353">
        <v>0.2495</v>
      </c>
    </row>
    <row r="87" spans="1:11" ht="14.4" customHeight="1" thickBot="1" x14ac:dyDescent="0.35">
      <c r="A87" s="371" t="s">
        <v>272</v>
      </c>
      <c r="B87" s="349">
        <v>0</v>
      </c>
      <c r="C87" s="349">
        <v>89.240289999999007</v>
      </c>
      <c r="D87" s="350">
        <v>89.240289999999007</v>
      </c>
      <c r="E87" s="359" t="s">
        <v>191</v>
      </c>
      <c r="F87" s="349">
        <v>378</v>
      </c>
      <c r="G87" s="350">
        <v>157.5</v>
      </c>
      <c r="H87" s="352">
        <v>18.064209999999999</v>
      </c>
      <c r="I87" s="349">
        <v>133.69745</v>
      </c>
      <c r="J87" s="350">
        <v>-23.802549999998998</v>
      </c>
      <c r="K87" s="353">
        <v>0.35369695767100001</v>
      </c>
    </row>
    <row r="88" spans="1:11" ht="14.4" customHeight="1" thickBot="1" x14ac:dyDescent="0.35">
      <c r="A88" s="371" t="s">
        <v>273</v>
      </c>
      <c r="B88" s="349">
        <v>275</v>
      </c>
      <c r="C88" s="349">
        <v>370.43194999999997</v>
      </c>
      <c r="D88" s="350">
        <v>95.431950000000001</v>
      </c>
      <c r="E88" s="351">
        <v>1.347025272727</v>
      </c>
      <c r="F88" s="349">
        <v>41</v>
      </c>
      <c r="G88" s="350">
        <v>17.083333333333002</v>
      </c>
      <c r="H88" s="352">
        <v>5.8727600000000004</v>
      </c>
      <c r="I88" s="349">
        <v>27.771190000000001</v>
      </c>
      <c r="J88" s="350">
        <v>10.687856666666001</v>
      </c>
      <c r="K88" s="353">
        <v>0.67734609755999997</v>
      </c>
    </row>
    <row r="89" spans="1:11" ht="14.4" customHeight="1" thickBot="1" x14ac:dyDescent="0.35">
      <c r="A89" s="371" t="s">
        <v>274</v>
      </c>
      <c r="B89" s="349">
        <v>247</v>
      </c>
      <c r="C89" s="349">
        <v>171.07309000000001</v>
      </c>
      <c r="D89" s="350">
        <v>-75.926910000000007</v>
      </c>
      <c r="E89" s="351">
        <v>0.69260360323799997</v>
      </c>
      <c r="F89" s="349">
        <v>190</v>
      </c>
      <c r="G89" s="350">
        <v>79.166666666666003</v>
      </c>
      <c r="H89" s="352">
        <v>11.74553</v>
      </c>
      <c r="I89" s="349">
        <v>76.567899999999995</v>
      </c>
      <c r="J89" s="350">
        <v>-2.5987666666660001</v>
      </c>
      <c r="K89" s="353">
        <v>0.40298894736800001</v>
      </c>
    </row>
    <row r="90" spans="1:11" ht="14.4" customHeight="1" thickBot="1" x14ac:dyDescent="0.35">
      <c r="A90" s="371" t="s">
        <v>275</v>
      </c>
      <c r="B90" s="349">
        <v>654</v>
      </c>
      <c r="C90" s="349">
        <v>702.32407000000001</v>
      </c>
      <c r="D90" s="350">
        <v>48.324069999998997</v>
      </c>
      <c r="E90" s="351">
        <v>1.0738900152899999</v>
      </c>
      <c r="F90" s="349">
        <v>493</v>
      </c>
      <c r="G90" s="350">
        <v>205.416666666667</v>
      </c>
      <c r="H90" s="352">
        <v>73.857320000000001</v>
      </c>
      <c r="I90" s="349">
        <v>263.84910000000002</v>
      </c>
      <c r="J90" s="350">
        <v>58.432433333333002</v>
      </c>
      <c r="K90" s="353">
        <v>0.53519087220999995</v>
      </c>
    </row>
    <row r="91" spans="1:11" ht="14.4" customHeight="1" thickBot="1" x14ac:dyDescent="0.35">
      <c r="A91" s="371" t="s">
        <v>276</v>
      </c>
      <c r="B91" s="349">
        <v>728</v>
      </c>
      <c r="C91" s="349">
        <v>619.82849999999996</v>
      </c>
      <c r="D91" s="350">
        <v>-108.17149999999999</v>
      </c>
      <c r="E91" s="351">
        <v>0.85141277472499999</v>
      </c>
      <c r="F91" s="349">
        <v>584</v>
      </c>
      <c r="G91" s="350">
        <v>243.333333333333</v>
      </c>
      <c r="H91" s="352">
        <v>46.24982</v>
      </c>
      <c r="I91" s="349">
        <v>239.06895</v>
      </c>
      <c r="J91" s="350">
        <v>-4.2643833333319998</v>
      </c>
      <c r="K91" s="353">
        <v>0.40936464040999998</v>
      </c>
    </row>
    <row r="92" spans="1:11" ht="14.4" customHeight="1" thickBot="1" x14ac:dyDescent="0.35">
      <c r="A92" s="371" t="s">
        <v>277</v>
      </c>
      <c r="B92" s="349">
        <v>1214</v>
      </c>
      <c r="C92" s="349">
        <v>1504.1222299999999</v>
      </c>
      <c r="D92" s="350">
        <v>290.12223</v>
      </c>
      <c r="E92" s="351">
        <v>1.2389804200979999</v>
      </c>
      <c r="F92" s="349">
        <v>1409</v>
      </c>
      <c r="G92" s="350">
        <v>587.08333333333303</v>
      </c>
      <c r="H92" s="352">
        <v>125.998</v>
      </c>
      <c r="I92" s="349">
        <v>634.13468000000103</v>
      </c>
      <c r="J92" s="350">
        <v>47.051346666667001</v>
      </c>
      <c r="K92" s="353">
        <v>0.450060099361</v>
      </c>
    </row>
    <row r="93" spans="1:11" ht="14.4" customHeight="1" thickBot="1" x14ac:dyDescent="0.35">
      <c r="A93" s="371" t="s">
        <v>278</v>
      </c>
      <c r="B93" s="349">
        <v>6814</v>
      </c>
      <c r="C93" s="349">
        <v>8154.6109399999996</v>
      </c>
      <c r="D93" s="350">
        <v>1340.61094</v>
      </c>
      <c r="E93" s="351">
        <v>1.1967436072790001</v>
      </c>
      <c r="F93" s="349">
        <v>9498</v>
      </c>
      <c r="G93" s="350">
        <v>3957.5</v>
      </c>
      <c r="H93" s="352">
        <v>787.25855000000001</v>
      </c>
      <c r="I93" s="349">
        <v>3923.04358000001</v>
      </c>
      <c r="J93" s="350">
        <v>-34.456419999993997</v>
      </c>
      <c r="K93" s="353">
        <v>0.413038911349</v>
      </c>
    </row>
    <row r="94" spans="1:11" ht="14.4" customHeight="1" thickBot="1" x14ac:dyDescent="0.35">
      <c r="A94" s="372" t="s">
        <v>279</v>
      </c>
      <c r="B94" s="354">
        <v>-6120</v>
      </c>
      <c r="C94" s="354">
        <v>-6447.9846500000003</v>
      </c>
      <c r="D94" s="355">
        <v>-327.98465000000198</v>
      </c>
      <c r="E94" s="361">
        <v>1.053592263071</v>
      </c>
      <c r="F94" s="354">
        <v>-6334</v>
      </c>
      <c r="G94" s="355">
        <v>-2639.1666666666702</v>
      </c>
      <c r="H94" s="357">
        <v>-690.94177000000002</v>
      </c>
      <c r="I94" s="354">
        <v>-3454.1190000000101</v>
      </c>
      <c r="J94" s="355">
        <v>-814.95233333333897</v>
      </c>
      <c r="K94" s="362">
        <v>0.54532980738799997</v>
      </c>
    </row>
    <row r="95" spans="1:11" ht="14.4" customHeight="1" thickBot="1" x14ac:dyDescent="0.35">
      <c r="A95" s="370" t="s">
        <v>280</v>
      </c>
      <c r="B95" s="354">
        <v>0</v>
      </c>
      <c r="C95" s="354">
        <v>93.545500000000004</v>
      </c>
      <c r="D95" s="355">
        <v>93.545500000000004</v>
      </c>
      <c r="E95" s="356" t="s">
        <v>190</v>
      </c>
      <c r="F95" s="354">
        <v>0</v>
      </c>
      <c r="G95" s="355">
        <v>0</v>
      </c>
      <c r="H95" s="357">
        <v>0</v>
      </c>
      <c r="I95" s="354">
        <v>32.7194</v>
      </c>
      <c r="J95" s="355">
        <v>32.7194</v>
      </c>
      <c r="K95" s="358" t="s">
        <v>190</v>
      </c>
    </row>
    <row r="96" spans="1:11" ht="14.4" customHeight="1" thickBot="1" x14ac:dyDescent="0.35">
      <c r="A96" s="371" t="s">
        <v>281</v>
      </c>
      <c r="B96" s="349">
        <v>0</v>
      </c>
      <c r="C96" s="349">
        <v>93.545500000000004</v>
      </c>
      <c r="D96" s="350">
        <v>93.545500000000004</v>
      </c>
      <c r="E96" s="359" t="s">
        <v>190</v>
      </c>
      <c r="F96" s="349">
        <v>0</v>
      </c>
      <c r="G96" s="350">
        <v>0</v>
      </c>
      <c r="H96" s="352">
        <v>0</v>
      </c>
      <c r="I96" s="349">
        <v>32.7194</v>
      </c>
      <c r="J96" s="350">
        <v>32.7194</v>
      </c>
      <c r="K96" s="360" t="s">
        <v>190</v>
      </c>
    </row>
    <row r="97" spans="1:11" ht="14.4" customHeight="1" thickBot="1" x14ac:dyDescent="0.35">
      <c r="A97" s="370" t="s">
        <v>282</v>
      </c>
      <c r="B97" s="354">
        <v>-6120</v>
      </c>
      <c r="C97" s="354">
        <v>-6447.9846500000003</v>
      </c>
      <c r="D97" s="355">
        <v>-327.98465000000101</v>
      </c>
      <c r="E97" s="361">
        <v>1.053592263071</v>
      </c>
      <c r="F97" s="354">
        <v>-6334</v>
      </c>
      <c r="G97" s="355">
        <v>-2639.1666666666702</v>
      </c>
      <c r="H97" s="357">
        <v>-690.94177000000002</v>
      </c>
      <c r="I97" s="354">
        <v>-3454.1190000000101</v>
      </c>
      <c r="J97" s="355">
        <v>-814.95233333333897</v>
      </c>
      <c r="K97" s="362">
        <v>0.54532980738799997</v>
      </c>
    </row>
    <row r="98" spans="1:11" ht="14.4" customHeight="1" thickBot="1" x14ac:dyDescent="0.35">
      <c r="A98" s="371" t="s">
        <v>283</v>
      </c>
      <c r="B98" s="349">
        <v>-215</v>
      </c>
      <c r="C98" s="349">
        <v>-176.96555000000001</v>
      </c>
      <c r="D98" s="350">
        <v>38.034449999998998</v>
      </c>
      <c r="E98" s="351">
        <v>0.82309558139500005</v>
      </c>
      <c r="F98" s="349">
        <v>-226</v>
      </c>
      <c r="G98" s="350">
        <v>-94.166666666666003</v>
      </c>
      <c r="H98" s="352">
        <v>-6.21</v>
      </c>
      <c r="I98" s="349">
        <v>-35.71</v>
      </c>
      <c r="J98" s="350">
        <v>58.456666666666003</v>
      </c>
      <c r="K98" s="353">
        <v>0.15800884955700001</v>
      </c>
    </row>
    <row r="99" spans="1:11" ht="14.4" customHeight="1" thickBot="1" x14ac:dyDescent="0.35">
      <c r="A99" s="371" t="s">
        <v>284</v>
      </c>
      <c r="B99" s="349">
        <v>-5474</v>
      </c>
      <c r="C99" s="349">
        <v>-5733.8791000000001</v>
      </c>
      <c r="D99" s="350">
        <v>-259.87910000000198</v>
      </c>
      <c r="E99" s="351">
        <v>1.047475173547</v>
      </c>
      <c r="F99" s="349">
        <v>-5600</v>
      </c>
      <c r="G99" s="350">
        <v>-2333.3333333333298</v>
      </c>
      <c r="H99" s="352">
        <v>-603.47176999999999</v>
      </c>
      <c r="I99" s="349">
        <v>-2988.31900000001</v>
      </c>
      <c r="J99" s="350">
        <v>-654.98566666667205</v>
      </c>
      <c r="K99" s="353">
        <v>0.53362839285700003</v>
      </c>
    </row>
    <row r="100" spans="1:11" ht="14.4" customHeight="1" thickBot="1" x14ac:dyDescent="0.35">
      <c r="A100" s="371" t="s">
        <v>285</v>
      </c>
      <c r="B100" s="349">
        <v>-431</v>
      </c>
      <c r="C100" s="349">
        <v>-537.14</v>
      </c>
      <c r="D100" s="350">
        <v>-106.14</v>
      </c>
      <c r="E100" s="351">
        <v>1.24626450116</v>
      </c>
      <c r="F100" s="349">
        <v>-508</v>
      </c>
      <c r="G100" s="350">
        <v>-211.666666666667</v>
      </c>
      <c r="H100" s="352">
        <v>-81.260000000000005</v>
      </c>
      <c r="I100" s="349">
        <v>-430.090000000001</v>
      </c>
      <c r="J100" s="350">
        <v>-218.423333333334</v>
      </c>
      <c r="K100" s="353">
        <v>0.84663385826699999</v>
      </c>
    </row>
    <row r="101" spans="1:11" ht="14.4" customHeight="1" thickBot="1" x14ac:dyDescent="0.35">
      <c r="A101" s="373" t="s">
        <v>286</v>
      </c>
      <c r="B101" s="349">
        <v>0</v>
      </c>
      <c r="C101" s="349">
        <v>-93.545500000000004</v>
      </c>
      <c r="D101" s="350">
        <v>-93.545500000000004</v>
      </c>
      <c r="E101" s="359" t="s">
        <v>190</v>
      </c>
      <c r="F101" s="349">
        <v>0</v>
      </c>
      <c r="G101" s="350">
        <v>0</v>
      </c>
      <c r="H101" s="352">
        <v>0</v>
      </c>
      <c r="I101" s="349">
        <v>-32.7194</v>
      </c>
      <c r="J101" s="350">
        <v>-32.7194</v>
      </c>
      <c r="K101" s="360" t="s">
        <v>190</v>
      </c>
    </row>
    <row r="102" spans="1:11" ht="14.4" customHeight="1" thickBot="1" x14ac:dyDescent="0.35">
      <c r="A102" s="371" t="s">
        <v>287</v>
      </c>
      <c r="B102" s="349">
        <v>0</v>
      </c>
      <c r="C102" s="349">
        <v>-93.545500000000004</v>
      </c>
      <c r="D102" s="350">
        <v>-93.545500000000004</v>
      </c>
      <c r="E102" s="359" t="s">
        <v>190</v>
      </c>
      <c r="F102" s="349">
        <v>0</v>
      </c>
      <c r="G102" s="350">
        <v>0</v>
      </c>
      <c r="H102" s="352">
        <v>0</v>
      </c>
      <c r="I102" s="349">
        <v>-32.7194</v>
      </c>
      <c r="J102" s="350">
        <v>-32.7194</v>
      </c>
      <c r="K102" s="360" t="s">
        <v>190</v>
      </c>
    </row>
    <row r="103" spans="1:11" ht="14.4" customHeight="1" thickBot="1" x14ac:dyDescent="0.35">
      <c r="A103" s="374" t="s">
        <v>288</v>
      </c>
      <c r="B103" s="354">
        <v>1971.10056033454</v>
      </c>
      <c r="C103" s="354">
        <v>2008.5535199999999</v>
      </c>
      <c r="D103" s="355">
        <v>37.452959665456</v>
      </c>
      <c r="E103" s="361">
        <v>1.01900103953</v>
      </c>
      <c r="F103" s="354">
        <v>2209.5467102518901</v>
      </c>
      <c r="G103" s="355">
        <v>920.64446260495595</v>
      </c>
      <c r="H103" s="357">
        <v>109.82145</v>
      </c>
      <c r="I103" s="354">
        <v>1008.70111</v>
      </c>
      <c r="J103" s="355">
        <v>88.056647395045999</v>
      </c>
      <c r="K103" s="362">
        <v>0.45651947764599998</v>
      </c>
    </row>
    <row r="104" spans="1:11" ht="14.4" customHeight="1" thickBot="1" x14ac:dyDescent="0.35">
      <c r="A104" s="369" t="s">
        <v>27</v>
      </c>
      <c r="B104" s="349">
        <v>447.44994932742298</v>
      </c>
      <c r="C104" s="349">
        <v>523.24713999999994</v>
      </c>
      <c r="D104" s="350">
        <v>75.797190672575994</v>
      </c>
      <c r="E104" s="351">
        <v>1.169398143382</v>
      </c>
      <c r="F104" s="349">
        <v>528.14337375316995</v>
      </c>
      <c r="G104" s="350">
        <v>220.05973906382101</v>
      </c>
      <c r="H104" s="352">
        <v>13.86656</v>
      </c>
      <c r="I104" s="349">
        <v>156.21779000000001</v>
      </c>
      <c r="J104" s="350">
        <v>-63.841949063820003</v>
      </c>
      <c r="K104" s="353">
        <v>0.29578670823699998</v>
      </c>
    </row>
    <row r="105" spans="1:11" ht="14.4" customHeight="1" thickBot="1" x14ac:dyDescent="0.35">
      <c r="A105" s="373" t="s">
        <v>289</v>
      </c>
      <c r="B105" s="349">
        <v>0</v>
      </c>
      <c r="C105" s="349">
        <v>-1.9259900000000001</v>
      </c>
      <c r="D105" s="350">
        <v>-1.9259900000000001</v>
      </c>
      <c r="E105" s="359" t="s">
        <v>190</v>
      </c>
      <c r="F105" s="349">
        <v>0</v>
      </c>
      <c r="G105" s="350">
        <v>0</v>
      </c>
      <c r="H105" s="352">
        <v>0</v>
      </c>
      <c r="I105" s="349">
        <v>-6.4140000000000003E-2</v>
      </c>
      <c r="J105" s="350">
        <v>-6.4140000000000003E-2</v>
      </c>
      <c r="K105" s="360" t="s">
        <v>190</v>
      </c>
    </row>
    <row r="106" spans="1:11" ht="14.4" customHeight="1" thickBot="1" x14ac:dyDescent="0.35">
      <c r="A106" s="371" t="s">
        <v>290</v>
      </c>
      <c r="B106" s="349">
        <v>0</v>
      </c>
      <c r="C106" s="349">
        <v>-1.9259900000000001</v>
      </c>
      <c r="D106" s="350">
        <v>-1.9259900000000001</v>
      </c>
      <c r="E106" s="359" t="s">
        <v>190</v>
      </c>
      <c r="F106" s="349">
        <v>0</v>
      </c>
      <c r="G106" s="350">
        <v>0</v>
      </c>
      <c r="H106" s="352">
        <v>0</v>
      </c>
      <c r="I106" s="349">
        <v>-6.4140000000000003E-2</v>
      </c>
      <c r="J106" s="350">
        <v>-6.4140000000000003E-2</v>
      </c>
      <c r="K106" s="360" t="s">
        <v>190</v>
      </c>
    </row>
    <row r="107" spans="1:11" ht="14.4" customHeight="1" thickBot="1" x14ac:dyDescent="0.35">
      <c r="A107" s="373" t="s">
        <v>291</v>
      </c>
      <c r="B107" s="349">
        <v>447.44994932742298</v>
      </c>
      <c r="C107" s="349">
        <v>523.24713999999994</v>
      </c>
      <c r="D107" s="350">
        <v>75.797190672575994</v>
      </c>
      <c r="E107" s="351">
        <v>1.169398143382</v>
      </c>
      <c r="F107" s="349">
        <v>528.14337375316995</v>
      </c>
      <c r="G107" s="350">
        <v>220.05973906382101</v>
      </c>
      <c r="H107" s="352">
        <v>13.86656</v>
      </c>
      <c r="I107" s="349">
        <v>156.21779000000001</v>
      </c>
      <c r="J107" s="350">
        <v>-63.841949063820003</v>
      </c>
      <c r="K107" s="353">
        <v>0.29578670823699998</v>
      </c>
    </row>
    <row r="108" spans="1:11" ht="14.4" customHeight="1" thickBot="1" x14ac:dyDescent="0.35">
      <c r="A108" s="371" t="s">
        <v>292</v>
      </c>
      <c r="B108" s="349">
        <v>158.16659517071699</v>
      </c>
      <c r="C108" s="349">
        <v>132.3158</v>
      </c>
      <c r="D108" s="350">
        <v>-25.850795170716001</v>
      </c>
      <c r="E108" s="351">
        <v>0.83655970375499999</v>
      </c>
      <c r="F108" s="349">
        <v>167.056585947446</v>
      </c>
      <c r="G108" s="350">
        <v>69.606910811435</v>
      </c>
      <c r="H108" s="352">
        <v>9.8018000000000001</v>
      </c>
      <c r="I108" s="349">
        <v>92.323800000000006</v>
      </c>
      <c r="J108" s="350">
        <v>22.716889188564</v>
      </c>
      <c r="K108" s="353">
        <v>0.552649866968</v>
      </c>
    </row>
    <row r="109" spans="1:11" ht="14.4" customHeight="1" thickBot="1" x14ac:dyDescent="0.35">
      <c r="A109" s="371" t="s">
        <v>293</v>
      </c>
      <c r="B109" s="349">
        <v>0</v>
      </c>
      <c r="C109" s="349">
        <v>21.268999999999998</v>
      </c>
      <c r="D109" s="350">
        <v>21.268999999999998</v>
      </c>
      <c r="E109" s="359" t="s">
        <v>190</v>
      </c>
      <c r="F109" s="349">
        <v>27.346253663534998</v>
      </c>
      <c r="G109" s="350">
        <v>11.394272359805999</v>
      </c>
      <c r="H109" s="352">
        <v>0</v>
      </c>
      <c r="I109" s="349">
        <v>0</v>
      </c>
      <c r="J109" s="350">
        <v>-11.394272359805999</v>
      </c>
      <c r="K109" s="353">
        <v>0</v>
      </c>
    </row>
    <row r="110" spans="1:11" ht="14.4" customHeight="1" thickBot="1" x14ac:dyDescent="0.35">
      <c r="A110" s="371" t="s">
        <v>294</v>
      </c>
      <c r="B110" s="349">
        <v>46.827102959508998</v>
      </c>
      <c r="C110" s="349">
        <v>252.44881000000001</v>
      </c>
      <c r="D110" s="350">
        <v>205.621707040491</v>
      </c>
      <c r="E110" s="351">
        <v>5.3910832412219998</v>
      </c>
      <c r="F110" s="349">
        <v>209.69563746972301</v>
      </c>
      <c r="G110" s="350">
        <v>87.373182279050994</v>
      </c>
      <c r="H110" s="352">
        <v>1.335</v>
      </c>
      <c r="I110" s="349">
        <v>37.606999999999999</v>
      </c>
      <c r="J110" s="350">
        <v>-49.766182279051002</v>
      </c>
      <c r="K110" s="353">
        <v>0.17934087925600001</v>
      </c>
    </row>
    <row r="111" spans="1:11" ht="14.4" customHeight="1" thickBot="1" x14ac:dyDescent="0.35">
      <c r="A111" s="371" t="s">
        <v>295</v>
      </c>
      <c r="B111" s="349">
        <v>175.45625119719799</v>
      </c>
      <c r="C111" s="349">
        <v>67.735249999999994</v>
      </c>
      <c r="D111" s="350">
        <v>-107.72100119719801</v>
      </c>
      <c r="E111" s="351">
        <v>0.38605207587500001</v>
      </c>
      <c r="F111" s="349">
        <v>69.865076756744998</v>
      </c>
      <c r="G111" s="350">
        <v>29.110448648643999</v>
      </c>
      <c r="H111" s="352">
        <v>0</v>
      </c>
      <c r="I111" s="349">
        <v>5.3060999999999998</v>
      </c>
      <c r="J111" s="350">
        <v>-23.804348648644002</v>
      </c>
      <c r="K111" s="353">
        <v>7.5947816079999994E-2</v>
      </c>
    </row>
    <row r="112" spans="1:11" ht="14.4" customHeight="1" thickBot="1" x14ac:dyDescent="0.35">
      <c r="A112" s="371" t="s">
        <v>296</v>
      </c>
      <c r="B112" s="349">
        <v>66.999999999999005</v>
      </c>
      <c r="C112" s="349">
        <v>46.23948</v>
      </c>
      <c r="D112" s="350">
        <v>-20.760519999999001</v>
      </c>
      <c r="E112" s="351">
        <v>0.69014149253699997</v>
      </c>
      <c r="F112" s="349">
        <v>54.179819915720003</v>
      </c>
      <c r="G112" s="350">
        <v>22.574924964882999</v>
      </c>
      <c r="H112" s="352">
        <v>2.7297600000000002</v>
      </c>
      <c r="I112" s="349">
        <v>20.980889999999999</v>
      </c>
      <c r="J112" s="350">
        <v>-1.5940349648829999</v>
      </c>
      <c r="K112" s="353">
        <v>0.38724547317800001</v>
      </c>
    </row>
    <row r="113" spans="1:11" ht="14.4" customHeight="1" thickBot="1" x14ac:dyDescent="0.35">
      <c r="A113" s="371" t="s">
        <v>297</v>
      </c>
      <c r="B113" s="349">
        <v>0</v>
      </c>
      <c r="C113" s="349">
        <v>3.2387999999999999</v>
      </c>
      <c r="D113" s="350">
        <v>3.2387999999999999</v>
      </c>
      <c r="E113" s="359" t="s">
        <v>191</v>
      </c>
      <c r="F113" s="349">
        <v>0</v>
      </c>
      <c r="G113" s="350">
        <v>0</v>
      </c>
      <c r="H113" s="352">
        <v>0</v>
      </c>
      <c r="I113" s="349">
        <v>0</v>
      </c>
      <c r="J113" s="350">
        <v>0</v>
      </c>
      <c r="K113" s="353">
        <v>5</v>
      </c>
    </row>
    <row r="114" spans="1:11" ht="14.4" customHeight="1" thickBot="1" x14ac:dyDescent="0.35">
      <c r="A114" s="370" t="s">
        <v>298</v>
      </c>
      <c r="B114" s="354">
        <v>0</v>
      </c>
      <c r="C114" s="354">
        <v>1.9259900000000001</v>
      </c>
      <c r="D114" s="355">
        <v>1.9259900000000001</v>
      </c>
      <c r="E114" s="356" t="s">
        <v>190</v>
      </c>
      <c r="F114" s="354">
        <v>0</v>
      </c>
      <c r="G114" s="355">
        <v>0</v>
      </c>
      <c r="H114" s="357">
        <v>0</v>
      </c>
      <c r="I114" s="354">
        <v>6.4140000000000003E-2</v>
      </c>
      <c r="J114" s="355">
        <v>6.4140000000000003E-2</v>
      </c>
      <c r="K114" s="358" t="s">
        <v>190</v>
      </c>
    </row>
    <row r="115" spans="1:11" ht="14.4" customHeight="1" thickBot="1" x14ac:dyDescent="0.35">
      <c r="A115" s="371" t="s">
        <v>299</v>
      </c>
      <c r="B115" s="349">
        <v>0</v>
      </c>
      <c r="C115" s="349">
        <v>1.9259900000000001</v>
      </c>
      <c r="D115" s="350">
        <v>1.9259900000000001</v>
      </c>
      <c r="E115" s="359" t="s">
        <v>190</v>
      </c>
      <c r="F115" s="349">
        <v>0</v>
      </c>
      <c r="G115" s="350">
        <v>0</v>
      </c>
      <c r="H115" s="352">
        <v>0</v>
      </c>
      <c r="I115" s="349">
        <v>6.4140000000000003E-2</v>
      </c>
      <c r="J115" s="350">
        <v>6.4140000000000003E-2</v>
      </c>
      <c r="K115" s="360" t="s">
        <v>190</v>
      </c>
    </row>
    <row r="116" spans="1:11" ht="14.4" customHeight="1" thickBot="1" x14ac:dyDescent="0.35">
      <c r="A116" s="372" t="s">
        <v>28</v>
      </c>
      <c r="B116" s="354">
        <v>0</v>
      </c>
      <c r="C116" s="354">
        <v>30.562000000000001</v>
      </c>
      <c r="D116" s="355">
        <v>30.562000000000001</v>
      </c>
      <c r="E116" s="356" t="s">
        <v>190</v>
      </c>
      <c r="F116" s="354">
        <v>0</v>
      </c>
      <c r="G116" s="355">
        <v>0</v>
      </c>
      <c r="H116" s="357">
        <v>12.471</v>
      </c>
      <c r="I116" s="354">
        <v>18.981000000000002</v>
      </c>
      <c r="J116" s="355">
        <v>18.981000000000002</v>
      </c>
      <c r="K116" s="358" t="s">
        <v>190</v>
      </c>
    </row>
    <row r="117" spans="1:11" ht="14.4" customHeight="1" thickBot="1" x14ac:dyDescent="0.35">
      <c r="A117" s="370" t="s">
        <v>300</v>
      </c>
      <c r="B117" s="354">
        <v>0</v>
      </c>
      <c r="C117" s="354">
        <v>30.562000000000001</v>
      </c>
      <c r="D117" s="355">
        <v>30.562000000000001</v>
      </c>
      <c r="E117" s="356" t="s">
        <v>190</v>
      </c>
      <c r="F117" s="354">
        <v>0</v>
      </c>
      <c r="G117" s="355">
        <v>0</v>
      </c>
      <c r="H117" s="357">
        <v>12.471</v>
      </c>
      <c r="I117" s="354">
        <v>18.981000000000002</v>
      </c>
      <c r="J117" s="355">
        <v>18.981000000000002</v>
      </c>
      <c r="K117" s="358" t="s">
        <v>190</v>
      </c>
    </row>
    <row r="118" spans="1:11" ht="14.4" customHeight="1" thickBot="1" x14ac:dyDescent="0.35">
      <c r="A118" s="371" t="s">
        <v>301</v>
      </c>
      <c r="B118" s="349">
        <v>0</v>
      </c>
      <c r="C118" s="349">
        <v>18.036999999999999</v>
      </c>
      <c r="D118" s="350">
        <v>18.036999999999999</v>
      </c>
      <c r="E118" s="359" t="s">
        <v>190</v>
      </c>
      <c r="F118" s="349">
        <v>0</v>
      </c>
      <c r="G118" s="350">
        <v>0</v>
      </c>
      <c r="H118" s="352">
        <v>8.7910000000000004</v>
      </c>
      <c r="I118" s="349">
        <v>14.851000000000001</v>
      </c>
      <c r="J118" s="350">
        <v>14.851000000000001</v>
      </c>
      <c r="K118" s="360" t="s">
        <v>190</v>
      </c>
    </row>
    <row r="119" spans="1:11" ht="14.4" customHeight="1" thickBot="1" x14ac:dyDescent="0.35">
      <c r="A119" s="371" t="s">
        <v>302</v>
      </c>
      <c r="B119" s="349">
        <v>0</v>
      </c>
      <c r="C119" s="349">
        <v>12.525</v>
      </c>
      <c r="D119" s="350">
        <v>12.525</v>
      </c>
      <c r="E119" s="359" t="s">
        <v>190</v>
      </c>
      <c r="F119" s="349">
        <v>0</v>
      </c>
      <c r="G119" s="350">
        <v>0</v>
      </c>
      <c r="H119" s="352">
        <v>3.68</v>
      </c>
      <c r="I119" s="349">
        <v>4.13</v>
      </c>
      <c r="J119" s="350">
        <v>4.13</v>
      </c>
      <c r="K119" s="360" t="s">
        <v>190</v>
      </c>
    </row>
    <row r="120" spans="1:11" ht="14.4" customHeight="1" thickBot="1" x14ac:dyDescent="0.35">
      <c r="A120" s="369" t="s">
        <v>29</v>
      </c>
      <c r="B120" s="349">
        <v>1523.65061100712</v>
      </c>
      <c r="C120" s="349">
        <v>1454.7443800000001</v>
      </c>
      <c r="D120" s="350">
        <v>-68.906231007119004</v>
      </c>
      <c r="E120" s="351">
        <v>0.95477556960200005</v>
      </c>
      <c r="F120" s="349">
        <v>1681.4033364987199</v>
      </c>
      <c r="G120" s="350">
        <v>700.58472354113496</v>
      </c>
      <c r="H120" s="352">
        <v>83.483890000000002</v>
      </c>
      <c r="I120" s="349">
        <v>833.50232000000096</v>
      </c>
      <c r="J120" s="350">
        <v>132.917596458866</v>
      </c>
      <c r="K120" s="353">
        <v>0.49571825028900002</v>
      </c>
    </row>
    <row r="121" spans="1:11" ht="14.4" customHeight="1" thickBot="1" x14ac:dyDescent="0.35">
      <c r="A121" s="370" t="s">
        <v>303</v>
      </c>
      <c r="B121" s="354">
        <v>0</v>
      </c>
      <c r="C121" s="354">
        <v>-5.91791</v>
      </c>
      <c r="D121" s="355">
        <v>-5.91791</v>
      </c>
      <c r="E121" s="356" t="s">
        <v>190</v>
      </c>
      <c r="F121" s="354">
        <v>0</v>
      </c>
      <c r="G121" s="355">
        <v>0</v>
      </c>
      <c r="H121" s="357">
        <v>0</v>
      </c>
      <c r="I121" s="354">
        <v>-1.12662</v>
      </c>
      <c r="J121" s="355">
        <v>-1.12662</v>
      </c>
      <c r="K121" s="358" t="s">
        <v>190</v>
      </c>
    </row>
    <row r="122" spans="1:11" ht="14.4" customHeight="1" thickBot="1" x14ac:dyDescent="0.35">
      <c r="A122" s="371" t="s">
        <v>304</v>
      </c>
      <c r="B122" s="349">
        <v>0</v>
      </c>
      <c r="C122" s="349">
        <v>-5.91791</v>
      </c>
      <c r="D122" s="350">
        <v>-5.91791</v>
      </c>
      <c r="E122" s="359" t="s">
        <v>190</v>
      </c>
      <c r="F122" s="349">
        <v>0</v>
      </c>
      <c r="G122" s="350">
        <v>0</v>
      </c>
      <c r="H122" s="352">
        <v>0</v>
      </c>
      <c r="I122" s="349">
        <v>-1.12662</v>
      </c>
      <c r="J122" s="350">
        <v>-1.12662</v>
      </c>
      <c r="K122" s="360" t="s">
        <v>190</v>
      </c>
    </row>
    <row r="123" spans="1:11" ht="14.4" customHeight="1" thickBot="1" x14ac:dyDescent="0.35">
      <c r="A123" s="370" t="s">
        <v>305</v>
      </c>
      <c r="B123" s="354">
        <v>1.3427468642880001</v>
      </c>
      <c r="C123" s="354">
        <v>0</v>
      </c>
      <c r="D123" s="355">
        <v>-1.3427468642880001</v>
      </c>
      <c r="E123" s="361">
        <v>0</v>
      </c>
      <c r="F123" s="354">
        <v>0</v>
      </c>
      <c r="G123" s="355">
        <v>0</v>
      </c>
      <c r="H123" s="357">
        <v>0</v>
      </c>
      <c r="I123" s="354">
        <v>0</v>
      </c>
      <c r="J123" s="355">
        <v>0</v>
      </c>
      <c r="K123" s="362">
        <v>5</v>
      </c>
    </row>
    <row r="124" spans="1:11" ht="14.4" customHeight="1" thickBot="1" x14ac:dyDescent="0.35">
      <c r="A124" s="371" t="s">
        <v>306</v>
      </c>
      <c r="B124" s="349">
        <v>1.3427468642880001</v>
      </c>
      <c r="C124" s="349">
        <v>0</v>
      </c>
      <c r="D124" s="350">
        <v>-1.3427468642880001</v>
      </c>
      <c r="E124" s="351">
        <v>0</v>
      </c>
      <c r="F124" s="349">
        <v>0</v>
      </c>
      <c r="G124" s="350">
        <v>0</v>
      </c>
      <c r="H124" s="352">
        <v>0</v>
      </c>
      <c r="I124" s="349">
        <v>0</v>
      </c>
      <c r="J124" s="350">
        <v>0</v>
      </c>
      <c r="K124" s="353">
        <v>5</v>
      </c>
    </row>
    <row r="125" spans="1:11" ht="14.4" customHeight="1" thickBot="1" x14ac:dyDescent="0.35">
      <c r="A125" s="370" t="s">
        <v>307</v>
      </c>
      <c r="B125" s="354">
        <v>45.894414692342004</v>
      </c>
      <c r="C125" s="354">
        <v>85.582300000000004</v>
      </c>
      <c r="D125" s="355">
        <v>39.687885307656998</v>
      </c>
      <c r="E125" s="361">
        <v>1.8647650389199999</v>
      </c>
      <c r="F125" s="354">
        <v>80.039227841916997</v>
      </c>
      <c r="G125" s="355">
        <v>33.349678267465002</v>
      </c>
      <c r="H125" s="357">
        <v>12.506830000000001</v>
      </c>
      <c r="I125" s="354">
        <v>33.864879999999999</v>
      </c>
      <c r="J125" s="355">
        <v>0.51520173253400003</v>
      </c>
      <c r="K125" s="362">
        <v>0.42310353201899997</v>
      </c>
    </row>
    <row r="126" spans="1:11" ht="14.4" customHeight="1" thickBot="1" x14ac:dyDescent="0.35">
      <c r="A126" s="371" t="s">
        <v>308</v>
      </c>
      <c r="B126" s="349">
        <v>2.9870675336489998</v>
      </c>
      <c r="C126" s="349">
        <v>46.636859999999999</v>
      </c>
      <c r="D126" s="350">
        <v>43.64979246635</v>
      </c>
      <c r="E126" s="351">
        <v>15.612924540416</v>
      </c>
      <c r="F126" s="349">
        <v>40.023274550963997</v>
      </c>
      <c r="G126" s="350">
        <v>16.676364396235002</v>
      </c>
      <c r="H126" s="352">
        <v>9.2415199999999995</v>
      </c>
      <c r="I126" s="349">
        <v>16.505859999999998</v>
      </c>
      <c r="J126" s="350">
        <v>-0.17050439623499999</v>
      </c>
      <c r="K126" s="353">
        <v>0.41240653557599999</v>
      </c>
    </row>
    <row r="127" spans="1:11" ht="14.4" customHeight="1" thickBot="1" x14ac:dyDescent="0.35">
      <c r="A127" s="371" t="s">
        <v>309</v>
      </c>
      <c r="B127" s="349">
        <v>42.907347158691998</v>
      </c>
      <c r="C127" s="349">
        <v>38.945439999999998</v>
      </c>
      <c r="D127" s="350">
        <v>-3.9619071586920001</v>
      </c>
      <c r="E127" s="351">
        <v>0.90766366552400002</v>
      </c>
      <c r="F127" s="349">
        <v>40.015953290953</v>
      </c>
      <c r="G127" s="350">
        <v>16.67331387123</v>
      </c>
      <c r="H127" s="352">
        <v>3.2653099999999999</v>
      </c>
      <c r="I127" s="349">
        <v>17.359020000000001</v>
      </c>
      <c r="J127" s="350">
        <v>0.68570612876899995</v>
      </c>
      <c r="K127" s="353">
        <v>0.433802485568</v>
      </c>
    </row>
    <row r="128" spans="1:11" ht="14.4" customHeight="1" thickBot="1" x14ac:dyDescent="0.35">
      <c r="A128" s="370" t="s">
        <v>310</v>
      </c>
      <c r="B128" s="354">
        <v>0</v>
      </c>
      <c r="C128" s="354">
        <v>0</v>
      </c>
      <c r="D128" s="355">
        <v>0</v>
      </c>
      <c r="E128" s="356" t="s">
        <v>190</v>
      </c>
      <c r="F128" s="354">
        <v>0</v>
      </c>
      <c r="G128" s="355">
        <v>0</v>
      </c>
      <c r="H128" s="357">
        <v>0</v>
      </c>
      <c r="I128" s="354">
        <v>0.81</v>
      </c>
      <c r="J128" s="355">
        <v>0.81</v>
      </c>
      <c r="K128" s="358" t="s">
        <v>191</v>
      </c>
    </row>
    <row r="129" spans="1:11" ht="14.4" customHeight="1" thickBot="1" x14ac:dyDescent="0.35">
      <c r="A129" s="371" t="s">
        <v>311</v>
      </c>
      <c r="B129" s="349">
        <v>0</v>
      </c>
      <c r="C129" s="349">
        <v>0</v>
      </c>
      <c r="D129" s="350">
        <v>0</v>
      </c>
      <c r="E129" s="351">
        <v>1</v>
      </c>
      <c r="F129" s="349">
        <v>0</v>
      </c>
      <c r="G129" s="350">
        <v>0</v>
      </c>
      <c r="H129" s="352">
        <v>0</v>
      </c>
      <c r="I129" s="349">
        <v>0.81</v>
      </c>
      <c r="J129" s="350">
        <v>0.81</v>
      </c>
      <c r="K129" s="360" t="s">
        <v>191</v>
      </c>
    </row>
    <row r="130" spans="1:11" ht="14.4" customHeight="1" thickBot="1" x14ac:dyDescent="0.35">
      <c r="A130" s="370" t="s">
        <v>312</v>
      </c>
      <c r="B130" s="354">
        <v>403.12446921491102</v>
      </c>
      <c r="C130" s="354">
        <v>402.41626000000002</v>
      </c>
      <c r="D130" s="355">
        <v>-0.70820921491099997</v>
      </c>
      <c r="E130" s="361">
        <v>0.99824319963399999</v>
      </c>
      <c r="F130" s="354">
        <v>456.683952939373</v>
      </c>
      <c r="G130" s="355">
        <v>190.28498039140501</v>
      </c>
      <c r="H130" s="357">
        <v>39.760739999999998</v>
      </c>
      <c r="I130" s="354">
        <v>175.20966000000001</v>
      </c>
      <c r="J130" s="355">
        <v>-15.075320391405</v>
      </c>
      <c r="K130" s="362">
        <v>0.38365626572200001</v>
      </c>
    </row>
    <row r="131" spans="1:11" ht="14.4" customHeight="1" thickBot="1" x14ac:dyDescent="0.35">
      <c r="A131" s="371" t="s">
        <v>313</v>
      </c>
      <c r="B131" s="349">
        <v>369</v>
      </c>
      <c r="C131" s="349">
        <v>361.81821000000002</v>
      </c>
      <c r="D131" s="350">
        <v>-7.1817900000000003</v>
      </c>
      <c r="E131" s="351">
        <v>0.98053715447099998</v>
      </c>
      <c r="F131" s="349">
        <v>411.67178664397602</v>
      </c>
      <c r="G131" s="350">
        <v>171.52991110165701</v>
      </c>
      <c r="H131" s="352">
        <v>32.116729999999997</v>
      </c>
      <c r="I131" s="349">
        <v>155.81977000000001</v>
      </c>
      <c r="J131" s="350">
        <v>-15.710141101655999</v>
      </c>
      <c r="K131" s="353">
        <v>0.37850485521499999</v>
      </c>
    </row>
    <row r="132" spans="1:11" ht="14.4" customHeight="1" thickBot="1" x14ac:dyDescent="0.35">
      <c r="A132" s="371" t="s">
        <v>314</v>
      </c>
      <c r="B132" s="349">
        <v>0</v>
      </c>
      <c r="C132" s="349">
        <v>7.8891999999989997</v>
      </c>
      <c r="D132" s="350">
        <v>7.8891999999989997</v>
      </c>
      <c r="E132" s="359" t="s">
        <v>190</v>
      </c>
      <c r="F132" s="349">
        <v>11.736888831096</v>
      </c>
      <c r="G132" s="350">
        <v>4.8903703462900001</v>
      </c>
      <c r="H132" s="352">
        <v>0</v>
      </c>
      <c r="I132" s="349">
        <v>2.42</v>
      </c>
      <c r="J132" s="350">
        <v>-2.4703703462900002</v>
      </c>
      <c r="K132" s="353">
        <v>0.206187519948</v>
      </c>
    </row>
    <row r="133" spans="1:11" ht="14.4" customHeight="1" thickBot="1" x14ac:dyDescent="0.35">
      <c r="A133" s="371" t="s">
        <v>315</v>
      </c>
      <c r="B133" s="349">
        <v>1.086989341465</v>
      </c>
      <c r="C133" s="349">
        <v>0.72599999999999998</v>
      </c>
      <c r="D133" s="350">
        <v>-0.360989341465</v>
      </c>
      <c r="E133" s="351">
        <v>0.66789983333299996</v>
      </c>
      <c r="F133" s="349">
        <v>0.99009900989999999</v>
      </c>
      <c r="G133" s="350">
        <v>0.41254125412499998</v>
      </c>
      <c r="H133" s="352">
        <v>0.58099999999999996</v>
      </c>
      <c r="I133" s="349">
        <v>0.94399999999999995</v>
      </c>
      <c r="J133" s="350">
        <v>0.53145874587399999</v>
      </c>
      <c r="K133" s="353">
        <v>0.95343999999999995</v>
      </c>
    </row>
    <row r="134" spans="1:11" ht="14.4" customHeight="1" thickBot="1" x14ac:dyDescent="0.35">
      <c r="A134" s="371" t="s">
        <v>316</v>
      </c>
      <c r="B134" s="349">
        <v>33.037479873445001</v>
      </c>
      <c r="C134" s="349">
        <v>31.982849999999999</v>
      </c>
      <c r="D134" s="350">
        <v>-1.0546298734449999</v>
      </c>
      <c r="E134" s="351">
        <v>0.96807777477300005</v>
      </c>
      <c r="F134" s="349">
        <v>32.285178454399002</v>
      </c>
      <c r="G134" s="350">
        <v>13.452157689332999</v>
      </c>
      <c r="H134" s="352">
        <v>7.0630100000000002</v>
      </c>
      <c r="I134" s="349">
        <v>16.02589</v>
      </c>
      <c r="J134" s="350">
        <v>2.5737323106660002</v>
      </c>
      <c r="K134" s="353">
        <v>0.49638536217500001</v>
      </c>
    </row>
    <row r="135" spans="1:11" ht="14.4" customHeight="1" thickBot="1" x14ac:dyDescent="0.35">
      <c r="A135" s="370" t="s">
        <v>317</v>
      </c>
      <c r="B135" s="354">
        <v>932.93301073737405</v>
      </c>
      <c r="C135" s="354">
        <v>784.80201999999997</v>
      </c>
      <c r="D135" s="355">
        <v>-148.130990737373</v>
      </c>
      <c r="E135" s="361">
        <v>0.84122012080899999</v>
      </c>
      <c r="F135" s="354">
        <v>1020.79290904397</v>
      </c>
      <c r="G135" s="355">
        <v>425.33037876831901</v>
      </c>
      <c r="H135" s="357">
        <v>20.639320000000001</v>
      </c>
      <c r="I135" s="354">
        <v>561.34728000000098</v>
      </c>
      <c r="J135" s="355">
        <v>136.016901231682</v>
      </c>
      <c r="K135" s="362">
        <v>0.54991298923200005</v>
      </c>
    </row>
    <row r="136" spans="1:11" ht="14.4" customHeight="1" thickBot="1" x14ac:dyDescent="0.35">
      <c r="A136" s="371" t="s">
        <v>318</v>
      </c>
      <c r="B136" s="349">
        <v>0</v>
      </c>
      <c r="C136" s="349">
        <v>3.2911999999999999</v>
      </c>
      <c r="D136" s="350">
        <v>3.2911999999999999</v>
      </c>
      <c r="E136" s="359" t="s">
        <v>191</v>
      </c>
      <c r="F136" s="349">
        <v>40.227738858510001</v>
      </c>
      <c r="G136" s="350">
        <v>16.761557857711999</v>
      </c>
      <c r="H136" s="352">
        <v>0</v>
      </c>
      <c r="I136" s="349">
        <v>0</v>
      </c>
      <c r="J136" s="350">
        <v>-16.761557857711999</v>
      </c>
      <c r="K136" s="353">
        <v>0</v>
      </c>
    </row>
    <row r="137" spans="1:11" ht="14.4" customHeight="1" thickBot="1" x14ac:dyDescent="0.35">
      <c r="A137" s="371" t="s">
        <v>319</v>
      </c>
      <c r="B137" s="349">
        <v>335.529275443367</v>
      </c>
      <c r="C137" s="349">
        <v>253.97891000000001</v>
      </c>
      <c r="D137" s="350">
        <v>-81.550365443366999</v>
      </c>
      <c r="E137" s="351">
        <v>0.75695007436899997</v>
      </c>
      <c r="F137" s="349">
        <v>255.02253579304801</v>
      </c>
      <c r="G137" s="350">
        <v>106.25938991376999</v>
      </c>
      <c r="H137" s="352">
        <v>9.6830200000000008</v>
      </c>
      <c r="I137" s="349">
        <v>201.07456999999999</v>
      </c>
      <c r="J137" s="350">
        <v>94.815180086230001</v>
      </c>
      <c r="K137" s="353">
        <v>0.78845804499000005</v>
      </c>
    </row>
    <row r="138" spans="1:11" ht="14.4" customHeight="1" thickBot="1" x14ac:dyDescent="0.35">
      <c r="A138" s="371" t="s">
        <v>320</v>
      </c>
      <c r="B138" s="349">
        <v>97</v>
      </c>
      <c r="C138" s="349">
        <v>63.440099999998999</v>
      </c>
      <c r="D138" s="350">
        <v>-33.559899999999999</v>
      </c>
      <c r="E138" s="351">
        <v>0.65402164948399999</v>
      </c>
      <c r="F138" s="349">
        <v>180.990286483462</v>
      </c>
      <c r="G138" s="350">
        <v>75.412619368109006</v>
      </c>
      <c r="H138" s="352">
        <v>10.956300000000001</v>
      </c>
      <c r="I138" s="349">
        <v>12.459300000000001</v>
      </c>
      <c r="J138" s="350">
        <v>-62.953319368109</v>
      </c>
      <c r="K138" s="353">
        <v>6.8839605937000004E-2</v>
      </c>
    </row>
    <row r="139" spans="1:11" ht="14.4" customHeight="1" thickBot="1" x14ac:dyDescent="0.35">
      <c r="A139" s="371" t="s">
        <v>321</v>
      </c>
      <c r="B139" s="349">
        <v>312.98922339812401</v>
      </c>
      <c r="C139" s="349">
        <v>427.959</v>
      </c>
      <c r="D139" s="350">
        <v>114.96977660187601</v>
      </c>
      <c r="E139" s="351">
        <v>1.367328227322</v>
      </c>
      <c r="F139" s="349">
        <v>514.02897888179598</v>
      </c>
      <c r="G139" s="350">
        <v>214.17874120074799</v>
      </c>
      <c r="H139" s="352">
        <v>0</v>
      </c>
      <c r="I139" s="349">
        <v>327.32929999999999</v>
      </c>
      <c r="J139" s="350">
        <v>113.150558799252</v>
      </c>
      <c r="K139" s="353">
        <v>0.63679153014300005</v>
      </c>
    </row>
    <row r="140" spans="1:11" ht="14.4" customHeight="1" thickBot="1" x14ac:dyDescent="0.35">
      <c r="A140" s="371" t="s">
        <v>322</v>
      </c>
      <c r="B140" s="349">
        <v>187.41451189588199</v>
      </c>
      <c r="C140" s="349">
        <v>33.352209999999999</v>
      </c>
      <c r="D140" s="350">
        <v>-154.062301895882</v>
      </c>
      <c r="E140" s="351">
        <v>0.177959591616</v>
      </c>
      <c r="F140" s="349">
        <v>30.523369027148998</v>
      </c>
      <c r="G140" s="350">
        <v>12.718070427978001</v>
      </c>
      <c r="H140" s="352">
        <v>0</v>
      </c>
      <c r="I140" s="349">
        <v>20.484110000000001</v>
      </c>
      <c r="J140" s="350">
        <v>7.7660395720209996</v>
      </c>
      <c r="K140" s="353">
        <v>0.67109597180299996</v>
      </c>
    </row>
    <row r="141" spans="1:11" ht="14.4" customHeight="1" thickBot="1" x14ac:dyDescent="0.35">
      <c r="A141" s="371" t="s">
        <v>323</v>
      </c>
      <c r="B141" s="349">
        <v>0</v>
      </c>
      <c r="C141" s="349">
        <v>2.7806000000000002</v>
      </c>
      <c r="D141" s="350">
        <v>2.7806000000000002</v>
      </c>
      <c r="E141" s="359" t="s">
        <v>191</v>
      </c>
      <c r="F141" s="349">
        <v>0</v>
      </c>
      <c r="G141" s="350">
        <v>0</v>
      </c>
      <c r="H141" s="352">
        <v>0</v>
      </c>
      <c r="I141" s="349">
        <v>0</v>
      </c>
      <c r="J141" s="350">
        <v>0</v>
      </c>
      <c r="K141" s="360" t="s">
        <v>190</v>
      </c>
    </row>
    <row r="142" spans="1:11" ht="14.4" customHeight="1" thickBot="1" x14ac:dyDescent="0.35">
      <c r="A142" s="370" t="s">
        <v>324</v>
      </c>
      <c r="B142" s="354">
        <v>140.35596949820399</v>
      </c>
      <c r="C142" s="354">
        <v>181.94380000000001</v>
      </c>
      <c r="D142" s="355">
        <v>41.587830501794997</v>
      </c>
      <c r="E142" s="361">
        <v>1.2963025416759999</v>
      </c>
      <c r="F142" s="354">
        <v>123.887246673467</v>
      </c>
      <c r="G142" s="355">
        <v>51.619686113943999</v>
      </c>
      <c r="H142" s="357">
        <v>10.577</v>
      </c>
      <c r="I142" s="354">
        <v>62.270499999999998</v>
      </c>
      <c r="J142" s="355">
        <v>10.650813886054999</v>
      </c>
      <c r="K142" s="362">
        <v>0.50263850131499999</v>
      </c>
    </row>
    <row r="143" spans="1:11" ht="14.4" customHeight="1" thickBot="1" x14ac:dyDescent="0.35">
      <c r="A143" s="371" t="s">
        <v>325</v>
      </c>
      <c r="B143" s="349">
        <v>0</v>
      </c>
      <c r="C143" s="349">
        <v>5.2030000000000003</v>
      </c>
      <c r="D143" s="350">
        <v>5.2030000000000003</v>
      </c>
      <c r="E143" s="359" t="s">
        <v>191</v>
      </c>
      <c r="F143" s="349">
        <v>0</v>
      </c>
      <c r="G143" s="350">
        <v>0</v>
      </c>
      <c r="H143" s="352">
        <v>0</v>
      </c>
      <c r="I143" s="349">
        <v>0</v>
      </c>
      <c r="J143" s="350">
        <v>0</v>
      </c>
      <c r="K143" s="360" t="s">
        <v>190</v>
      </c>
    </row>
    <row r="144" spans="1:11" ht="14.4" customHeight="1" thickBot="1" x14ac:dyDescent="0.35">
      <c r="A144" s="371" t="s">
        <v>326</v>
      </c>
      <c r="B144" s="349">
        <v>10.355969498204001</v>
      </c>
      <c r="C144" s="349">
        <v>5.3719999999999999</v>
      </c>
      <c r="D144" s="350">
        <v>-4.9839694982039999</v>
      </c>
      <c r="E144" s="351">
        <v>0.51873462942600002</v>
      </c>
      <c r="F144" s="349">
        <v>3.8872466734670001</v>
      </c>
      <c r="G144" s="350">
        <v>1.619686113944</v>
      </c>
      <c r="H144" s="352">
        <v>0</v>
      </c>
      <c r="I144" s="349">
        <v>2.6859999999999999</v>
      </c>
      <c r="J144" s="350">
        <v>1.0663138860550001</v>
      </c>
      <c r="K144" s="353">
        <v>0.69097750300500005</v>
      </c>
    </row>
    <row r="145" spans="1:11" ht="14.4" customHeight="1" thickBot="1" x14ac:dyDescent="0.35">
      <c r="A145" s="371" t="s">
        <v>327</v>
      </c>
      <c r="B145" s="349">
        <v>80</v>
      </c>
      <c r="C145" s="349">
        <v>81.847700000000003</v>
      </c>
      <c r="D145" s="350">
        <v>1.8476999999999999</v>
      </c>
      <c r="E145" s="351">
        <v>1.02309625</v>
      </c>
      <c r="F145" s="349">
        <v>70</v>
      </c>
      <c r="G145" s="350">
        <v>29.166666666666</v>
      </c>
      <c r="H145" s="352">
        <v>3.4380000000000002</v>
      </c>
      <c r="I145" s="349">
        <v>45.354500000000002</v>
      </c>
      <c r="J145" s="350">
        <v>16.187833333333</v>
      </c>
      <c r="K145" s="353">
        <v>0.64792142857099999</v>
      </c>
    </row>
    <row r="146" spans="1:11" ht="14.4" customHeight="1" thickBot="1" x14ac:dyDescent="0.35">
      <c r="A146" s="371" t="s">
        <v>328</v>
      </c>
      <c r="B146" s="349">
        <v>50</v>
      </c>
      <c r="C146" s="349">
        <v>30.249999999999002</v>
      </c>
      <c r="D146" s="350">
        <v>-19.75</v>
      </c>
      <c r="E146" s="351">
        <v>0.604999999999</v>
      </c>
      <c r="F146" s="349">
        <v>50</v>
      </c>
      <c r="G146" s="350">
        <v>20.833333333333002</v>
      </c>
      <c r="H146" s="352">
        <v>0</v>
      </c>
      <c r="I146" s="349">
        <v>0</v>
      </c>
      <c r="J146" s="350">
        <v>-20.833333333333002</v>
      </c>
      <c r="K146" s="353">
        <v>0</v>
      </c>
    </row>
    <row r="147" spans="1:11" ht="14.4" customHeight="1" thickBot="1" x14ac:dyDescent="0.35">
      <c r="A147" s="371" t="s">
        <v>329</v>
      </c>
      <c r="B147" s="349">
        <v>0</v>
      </c>
      <c r="C147" s="349">
        <v>59.271099999999002</v>
      </c>
      <c r="D147" s="350">
        <v>59.271099999999002</v>
      </c>
      <c r="E147" s="359" t="s">
        <v>191</v>
      </c>
      <c r="F147" s="349">
        <v>0</v>
      </c>
      <c r="G147" s="350">
        <v>0</v>
      </c>
      <c r="H147" s="352">
        <v>7.1390000000000002</v>
      </c>
      <c r="I147" s="349">
        <v>14.23</v>
      </c>
      <c r="J147" s="350">
        <v>14.23</v>
      </c>
      <c r="K147" s="360" t="s">
        <v>190</v>
      </c>
    </row>
    <row r="148" spans="1:11" ht="14.4" customHeight="1" thickBot="1" x14ac:dyDescent="0.35">
      <c r="A148" s="370" t="s">
        <v>330</v>
      </c>
      <c r="B148" s="354">
        <v>0</v>
      </c>
      <c r="C148" s="354">
        <v>5.91791</v>
      </c>
      <c r="D148" s="355">
        <v>5.91791</v>
      </c>
      <c r="E148" s="356" t="s">
        <v>190</v>
      </c>
      <c r="F148" s="354">
        <v>0</v>
      </c>
      <c r="G148" s="355">
        <v>0</v>
      </c>
      <c r="H148" s="357">
        <v>0</v>
      </c>
      <c r="I148" s="354">
        <v>1.12662</v>
      </c>
      <c r="J148" s="355">
        <v>1.12662</v>
      </c>
      <c r="K148" s="358" t="s">
        <v>190</v>
      </c>
    </row>
    <row r="149" spans="1:11" ht="14.4" customHeight="1" thickBot="1" x14ac:dyDescent="0.35">
      <c r="A149" s="371" t="s">
        <v>331</v>
      </c>
      <c r="B149" s="349">
        <v>0</v>
      </c>
      <c r="C149" s="349">
        <v>0.93579000000000001</v>
      </c>
      <c r="D149" s="350">
        <v>0.93579000000000001</v>
      </c>
      <c r="E149" s="359" t="s">
        <v>190</v>
      </c>
      <c r="F149" s="349">
        <v>0</v>
      </c>
      <c r="G149" s="350">
        <v>0</v>
      </c>
      <c r="H149" s="352">
        <v>0</v>
      </c>
      <c r="I149" s="349">
        <v>0.27051999999999998</v>
      </c>
      <c r="J149" s="350">
        <v>0.27051999999999998</v>
      </c>
      <c r="K149" s="360" t="s">
        <v>190</v>
      </c>
    </row>
    <row r="150" spans="1:11" ht="14.4" customHeight="1" thickBot="1" x14ac:dyDescent="0.35">
      <c r="A150" s="371" t="s">
        <v>332</v>
      </c>
      <c r="B150" s="349">
        <v>0</v>
      </c>
      <c r="C150" s="349">
        <v>3.2476400000000001</v>
      </c>
      <c r="D150" s="350">
        <v>3.2476400000000001</v>
      </c>
      <c r="E150" s="359" t="s">
        <v>190</v>
      </c>
      <c r="F150" s="349">
        <v>0</v>
      </c>
      <c r="G150" s="350">
        <v>0</v>
      </c>
      <c r="H150" s="352">
        <v>0</v>
      </c>
      <c r="I150" s="349">
        <v>0.82816000000000001</v>
      </c>
      <c r="J150" s="350">
        <v>0.82816000000000001</v>
      </c>
      <c r="K150" s="360" t="s">
        <v>190</v>
      </c>
    </row>
    <row r="151" spans="1:11" ht="14.4" customHeight="1" thickBot="1" x14ac:dyDescent="0.35">
      <c r="A151" s="371" t="s">
        <v>333</v>
      </c>
      <c r="B151" s="349">
        <v>0</v>
      </c>
      <c r="C151" s="349">
        <v>1.4021600000000001</v>
      </c>
      <c r="D151" s="350">
        <v>1.4021600000000001</v>
      </c>
      <c r="E151" s="359" t="s">
        <v>190</v>
      </c>
      <c r="F151" s="349">
        <v>0</v>
      </c>
      <c r="G151" s="350">
        <v>0</v>
      </c>
      <c r="H151" s="352">
        <v>0</v>
      </c>
      <c r="I151" s="349">
        <v>0</v>
      </c>
      <c r="J151" s="350">
        <v>0</v>
      </c>
      <c r="K151" s="360" t="s">
        <v>190</v>
      </c>
    </row>
    <row r="152" spans="1:11" ht="14.4" customHeight="1" thickBot="1" x14ac:dyDescent="0.35">
      <c r="A152" s="371" t="s">
        <v>334</v>
      </c>
      <c r="B152" s="349">
        <v>0</v>
      </c>
      <c r="C152" s="349">
        <v>0.33232</v>
      </c>
      <c r="D152" s="350">
        <v>0.33232</v>
      </c>
      <c r="E152" s="359" t="s">
        <v>190</v>
      </c>
      <c r="F152" s="349">
        <v>0</v>
      </c>
      <c r="G152" s="350">
        <v>0</v>
      </c>
      <c r="H152" s="352">
        <v>0</v>
      </c>
      <c r="I152" s="349">
        <v>2.794E-2</v>
      </c>
      <c r="J152" s="350">
        <v>2.794E-2</v>
      </c>
      <c r="K152" s="360" t="s">
        <v>190</v>
      </c>
    </row>
    <row r="153" spans="1:11" ht="14.4" customHeight="1" thickBot="1" x14ac:dyDescent="0.35">
      <c r="A153" s="368" t="s">
        <v>30</v>
      </c>
      <c r="B153" s="349">
        <v>35553</v>
      </c>
      <c r="C153" s="349">
        <v>39881.615449999998</v>
      </c>
      <c r="D153" s="350">
        <v>4328.6154499999902</v>
      </c>
      <c r="E153" s="351">
        <v>1.1217510603880001</v>
      </c>
      <c r="F153" s="349">
        <v>42786.4841649265</v>
      </c>
      <c r="G153" s="350">
        <v>17827.701735385999</v>
      </c>
      <c r="H153" s="352">
        <v>3784.1422200000002</v>
      </c>
      <c r="I153" s="349">
        <v>18382.590469999999</v>
      </c>
      <c r="J153" s="350">
        <v>554.88873461399999</v>
      </c>
      <c r="K153" s="353">
        <v>0.429635452147</v>
      </c>
    </row>
    <row r="154" spans="1:11" ht="14.4" customHeight="1" thickBot="1" x14ac:dyDescent="0.35">
      <c r="A154" s="372" t="s">
        <v>335</v>
      </c>
      <c r="B154" s="354">
        <v>26196</v>
      </c>
      <c r="C154" s="354">
        <v>29348.639999999999</v>
      </c>
      <c r="D154" s="355">
        <v>3152.6399999999799</v>
      </c>
      <c r="E154" s="361">
        <v>1.120348144754</v>
      </c>
      <c r="F154" s="354">
        <v>31511.284164926499</v>
      </c>
      <c r="G154" s="355">
        <v>13129.701735385999</v>
      </c>
      <c r="H154" s="357">
        <v>2783.9630000000002</v>
      </c>
      <c r="I154" s="354">
        <v>13535.623</v>
      </c>
      <c r="J154" s="355">
        <v>405.92126461399101</v>
      </c>
      <c r="K154" s="362">
        <v>0.429548441414</v>
      </c>
    </row>
    <row r="155" spans="1:11" ht="14.4" customHeight="1" thickBot="1" x14ac:dyDescent="0.35">
      <c r="A155" s="370" t="s">
        <v>336</v>
      </c>
      <c r="B155" s="354">
        <v>0</v>
      </c>
      <c r="C155" s="354">
        <v>-139.37862000000001</v>
      </c>
      <c r="D155" s="355">
        <v>-139.37862000000001</v>
      </c>
      <c r="E155" s="356" t="s">
        <v>190</v>
      </c>
      <c r="F155" s="354">
        <v>0</v>
      </c>
      <c r="G155" s="355">
        <v>0</v>
      </c>
      <c r="H155" s="357">
        <v>0</v>
      </c>
      <c r="I155" s="354">
        <v>-36.205019999999998</v>
      </c>
      <c r="J155" s="355">
        <v>-36.205019999999998</v>
      </c>
      <c r="K155" s="358" t="s">
        <v>190</v>
      </c>
    </row>
    <row r="156" spans="1:11" ht="14.4" customHeight="1" thickBot="1" x14ac:dyDescent="0.35">
      <c r="A156" s="371" t="s">
        <v>337</v>
      </c>
      <c r="B156" s="349">
        <v>0</v>
      </c>
      <c r="C156" s="349">
        <v>-139.37862000000001</v>
      </c>
      <c r="D156" s="350">
        <v>-139.37862000000001</v>
      </c>
      <c r="E156" s="359" t="s">
        <v>190</v>
      </c>
      <c r="F156" s="349">
        <v>0</v>
      </c>
      <c r="G156" s="350">
        <v>0</v>
      </c>
      <c r="H156" s="352">
        <v>0</v>
      </c>
      <c r="I156" s="349">
        <v>-36.205019999999998</v>
      </c>
      <c r="J156" s="350">
        <v>-36.205019999999998</v>
      </c>
      <c r="K156" s="360" t="s">
        <v>190</v>
      </c>
    </row>
    <row r="157" spans="1:11" ht="14.4" customHeight="1" thickBot="1" x14ac:dyDescent="0.35">
      <c r="A157" s="370" t="s">
        <v>338</v>
      </c>
      <c r="B157" s="354">
        <v>26003</v>
      </c>
      <c r="C157" s="354">
        <v>29130.585999999999</v>
      </c>
      <c r="D157" s="355">
        <v>3127.5859999999798</v>
      </c>
      <c r="E157" s="361">
        <v>1.1202778910119999</v>
      </c>
      <c r="F157" s="354">
        <v>31319.999999999902</v>
      </c>
      <c r="G157" s="355">
        <v>13050</v>
      </c>
      <c r="H157" s="357">
        <v>2753.4940000000001</v>
      </c>
      <c r="I157" s="354">
        <v>13388.225</v>
      </c>
      <c r="J157" s="355">
        <v>338.22500000006198</v>
      </c>
      <c r="K157" s="362">
        <v>0.42746567688300002</v>
      </c>
    </row>
    <row r="158" spans="1:11" ht="14.4" customHeight="1" thickBot="1" x14ac:dyDescent="0.35">
      <c r="A158" s="371" t="s">
        <v>339</v>
      </c>
      <c r="B158" s="349">
        <v>26003</v>
      </c>
      <c r="C158" s="349">
        <v>29130.585999999999</v>
      </c>
      <c r="D158" s="350">
        <v>3127.5859999999798</v>
      </c>
      <c r="E158" s="351">
        <v>1.1202778910119999</v>
      </c>
      <c r="F158" s="349">
        <v>31319.999999999902</v>
      </c>
      <c r="G158" s="350">
        <v>13050</v>
      </c>
      <c r="H158" s="352">
        <v>2753.4940000000001</v>
      </c>
      <c r="I158" s="349">
        <v>13388.225</v>
      </c>
      <c r="J158" s="350">
        <v>338.22500000006198</v>
      </c>
      <c r="K158" s="353">
        <v>0.42746567688300002</v>
      </c>
    </row>
    <row r="159" spans="1:11" ht="14.4" customHeight="1" thickBot="1" x14ac:dyDescent="0.35">
      <c r="A159" s="370" t="s">
        <v>340</v>
      </c>
      <c r="B159" s="354">
        <v>120</v>
      </c>
      <c r="C159" s="354">
        <v>99.9</v>
      </c>
      <c r="D159" s="355">
        <v>-20.099999999999</v>
      </c>
      <c r="E159" s="361">
        <v>0.83250000000000002</v>
      </c>
      <c r="F159" s="354">
        <v>116.64116492655999</v>
      </c>
      <c r="G159" s="355">
        <v>48.600485386065998</v>
      </c>
      <c r="H159" s="357">
        <v>24.5</v>
      </c>
      <c r="I159" s="354">
        <v>63.3</v>
      </c>
      <c r="J159" s="355">
        <v>14.699514613932999</v>
      </c>
      <c r="K159" s="362">
        <v>0.54269005320499997</v>
      </c>
    </row>
    <row r="160" spans="1:11" ht="14.4" customHeight="1" thickBot="1" x14ac:dyDescent="0.35">
      <c r="A160" s="371" t="s">
        <v>341</v>
      </c>
      <c r="B160" s="349">
        <v>120</v>
      </c>
      <c r="C160" s="349">
        <v>99.9</v>
      </c>
      <c r="D160" s="350">
        <v>-20.099999999999</v>
      </c>
      <c r="E160" s="351">
        <v>0.83250000000000002</v>
      </c>
      <c r="F160" s="349">
        <v>116.64116492655999</v>
      </c>
      <c r="G160" s="350">
        <v>48.600485386065998</v>
      </c>
      <c r="H160" s="352">
        <v>24.5</v>
      </c>
      <c r="I160" s="349">
        <v>63.3</v>
      </c>
      <c r="J160" s="350">
        <v>14.699514613932999</v>
      </c>
      <c r="K160" s="353">
        <v>0.54269005320499997</v>
      </c>
    </row>
    <row r="161" spans="1:11" ht="14.4" customHeight="1" thickBot="1" x14ac:dyDescent="0.35">
      <c r="A161" s="370" t="s">
        <v>342</v>
      </c>
      <c r="B161" s="354">
        <v>73</v>
      </c>
      <c r="C161" s="354">
        <v>87.403999999999996</v>
      </c>
      <c r="D161" s="355">
        <v>14.403999999999</v>
      </c>
      <c r="E161" s="361">
        <v>1.1973150684930001</v>
      </c>
      <c r="F161" s="354">
        <v>74.643000000000001</v>
      </c>
      <c r="G161" s="355">
        <v>31.10125</v>
      </c>
      <c r="H161" s="357">
        <v>4.4690000000000003</v>
      </c>
      <c r="I161" s="354">
        <v>71.597999999999999</v>
      </c>
      <c r="J161" s="355">
        <v>40.496749999999999</v>
      </c>
      <c r="K161" s="362">
        <v>0.95920581970100005</v>
      </c>
    </row>
    <row r="162" spans="1:11" ht="14.4" customHeight="1" thickBot="1" x14ac:dyDescent="0.35">
      <c r="A162" s="371" t="s">
        <v>343</v>
      </c>
      <c r="B162" s="349">
        <v>73</v>
      </c>
      <c r="C162" s="349">
        <v>87.403999999999996</v>
      </c>
      <c r="D162" s="350">
        <v>14.403999999999</v>
      </c>
      <c r="E162" s="351">
        <v>1.1973150684930001</v>
      </c>
      <c r="F162" s="349">
        <v>74.643000000000001</v>
      </c>
      <c r="G162" s="350">
        <v>31.10125</v>
      </c>
      <c r="H162" s="352">
        <v>4.4690000000000003</v>
      </c>
      <c r="I162" s="349">
        <v>71.597999999999999</v>
      </c>
      <c r="J162" s="350">
        <v>40.496749999999999</v>
      </c>
      <c r="K162" s="353">
        <v>0.95920581970100005</v>
      </c>
    </row>
    <row r="163" spans="1:11" ht="14.4" customHeight="1" thickBot="1" x14ac:dyDescent="0.35">
      <c r="A163" s="373" t="s">
        <v>344</v>
      </c>
      <c r="B163" s="349">
        <v>0</v>
      </c>
      <c r="C163" s="349">
        <v>30.75</v>
      </c>
      <c r="D163" s="350">
        <v>30.75</v>
      </c>
      <c r="E163" s="359" t="s">
        <v>191</v>
      </c>
      <c r="F163" s="349">
        <v>0</v>
      </c>
      <c r="G163" s="350">
        <v>0</v>
      </c>
      <c r="H163" s="352">
        <v>1.5</v>
      </c>
      <c r="I163" s="349">
        <v>12.5</v>
      </c>
      <c r="J163" s="350">
        <v>12.5</v>
      </c>
      <c r="K163" s="360" t="s">
        <v>190</v>
      </c>
    </row>
    <row r="164" spans="1:11" ht="14.4" customHeight="1" thickBot="1" x14ac:dyDescent="0.35">
      <c r="A164" s="371" t="s">
        <v>345</v>
      </c>
      <c r="B164" s="349">
        <v>0</v>
      </c>
      <c r="C164" s="349">
        <v>30.75</v>
      </c>
      <c r="D164" s="350">
        <v>30.75</v>
      </c>
      <c r="E164" s="359" t="s">
        <v>191</v>
      </c>
      <c r="F164" s="349">
        <v>0</v>
      </c>
      <c r="G164" s="350">
        <v>0</v>
      </c>
      <c r="H164" s="352">
        <v>1.5</v>
      </c>
      <c r="I164" s="349">
        <v>12.5</v>
      </c>
      <c r="J164" s="350">
        <v>12.5</v>
      </c>
      <c r="K164" s="360" t="s">
        <v>190</v>
      </c>
    </row>
    <row r="165" spans="1:11" ht="14.4" customHeight="1" thickBot="1" x14ac:dyDescent="0.35">
      <c r="A165" s="370" t="s">
        <v>346</v>
      </c>
      <c r="B165" s="354">
        <v>0</v>
      </c>
      <c r="C165" s="354">
        <v>139.37862000000001</v>
      </c>
      <c r="D165" s="355">
        <v>139.37862000000001</v>
      </c>
      <c r="E165" s="356" t="s">
        <v>190</v>
      </c>
      <c r="F165" s="354">
        <v>0</v>
      </c>
      <c r="G165" s="355">
        <v>0</v>
      </c>
      <c r="H165" s="357">
        <v>0</v>
      </c>
      <c r="I165" s="354">
        <v>36.205019999999998</v>
      </c>
      <c r="J165" s="355">
        <v>36.205019999999998</v>
      </c>
      <c r="K165" s="358" t="s">
        <v>190</v>
      </c>
    </row>
    <row r="166" spans="1:11" ht="14.4" customHeight="1" thickBot="1" x14ac:dyDescent="0.35">
      <c r="A166" s="371" t="s">
        <v>347</v>
      </c>
      <c r="B166" s="349">
        <v>0</v>
      </c>
      <c r="C166" s="349">
        <v>2.2737367544323201E-13</v>
      </c>
      <c r="D166" s="350">
        <v>2.2737367544323201E-13</v>
      </c>
      <c r="E166" s="359" t="s">
        <v>190</v>
      </c>
      <c r="F166" s="349">
        <v>0</v>
      </c>
      <c r="G166" s="350">
        <v>0</v>
      </c>
      <c r="H166" s="352">
        <v>0</v>
      </c>
      <c r="I166" s="349">
        <v>35.964440000000003</v>
      </c>
      <c r="J166" s="350">
        <v>35.964440000000003</v>
      </c>
      <c r="K166" s="360" t="s">
        <v>190</v>
      </c>
    </row>
    <row r="167" spans="1:11" ht="14.4" customHeight="1" thickBot="1" x14ac:dyDescent="0.35">
      <c r="A167" s="371" t="s">
        <v>348</v>
      </c>
      <c r="B167" s="349">
        <v>0</v>
      </c>
      <c r="C167" s="349">
        <v>138.76616000000001</v>
      </c>
      <c r="D167" s="350">
        <v>138.76616000000001</v>
      </c>
      <c r="E167" s="359" t="s">
        <v>191</v>
      </c>
      <c r="F167" s="349">
        <v>0</v>
      </c>
      <c r="G167" s="350">
        <v>0</v>
      </c>
      <c r="H167" s="352">
        <v>0</v>
      </c>
      <c r="I167" s="349">
        <v>0</v>
      </c>
      <c r="J167" s="350">
        <v>0</v>
      </c>
      <c r="K167" s="353">
        <v>5</v>
      </c>
    </row>
    <row r="168" spans="1:11" ht="14.4" customHeight="1" thickBot="1" x14ac:dyDescent="0.35">
      <c r="A168" s="371" t="s">
        <v>349</v>
      </c>
      <c r="B168" s="349">
        <v>0</v>
      </c>
      <c r="C168" s="349">
        <v>0.61246</v>
      </c>
      <c r="D168" s="350">
        <v>0.61246</v>
      </c>
      <c r="E168" s="359" t="s">
        <v>190</v>
      </c>
      <c r="F168" s="349">
        <v>0</v>
      </c>
      <c r="G168" s="350">
        <v>0</v>
      </c>
      <c r="H168" s="352">
        <v>0</v>
      </c>
      <c r="I168" s="349">
        <v>0.24057999999999999</v>
      </c>
      <c r="J168" s="350">
        <v>0.24057999999999999</v>
      </c>
      <c r="K168" s="360" t="s">
        <v>190</v>
      </c>
    </row>
    <row r="169" spans="1:11" ht="14.4" customHeight="1" thickBot="1" x14ac:dyDescent="0.35">
      <c r="A169" s="369" t="s">
        <v>350</v>
      </c>
      <c r="B169" s="349">
        <v>8838.9999999999909</v>
      </c>
      <c r="C169" s="349">
        <v>9948.6166799999992</v>
      </c>
      <c r="D169" s="350">
        <v>1109.6166800000101</v>
      </c>
      <c r="E169" s="351">
        <v>1.1255364498239999</v>
      </c>
      <c r="F169" s="349">
        <v>10648.8</v>
      </c>
      <c r="G169" s="350">
        <v>4437</v>
      </c>
      <c r="H169" s="352">
        <v>945.02346999999997</v>
      </c>
      <c r="I169" s="349">
        <v>4577.7632800000101</v>
      </c>
      <c r="J169" s="350">
        <v>140.763280000008</v>
      </c>
      <c r="K169" s="353">
        <v>0.42988536548700002</v>
      </c>
    </row>
    <row r="170" spans="1:11" ht="14.4" customHeight="1" thickBot="1" x14ac:dyDescent="0.35">
      <c r="A170" s="370" t="s">
        <v>351</v>
      </c>
      <c r="B170" s="354">
        <v>0</v>
      </c>
      <c r="C170" s="354">
        <v>-47.180660000000003</v>
      </c>
      <c r="D170" s="355">
        <v>-47.180660000000003</v>
      </c>
      <c r="E170" s="356" t="s">
        <v>190</v>
      </c>
      <c r="F170" s="354">
        <v>0</v>
      </c>
      <c r="G170" s="355">
        <v>0</v>
      </c>
      <c r="H170" s="357">
        <v>0</v>
      </c>
      <c r="I170" s="354">
        <v>-12.270060000000001</v>
      </c>
      <c r="J170" s="355">
        <v>-12.270060000000001</v>
      </c>
      <c r="K170" s="358" t="s">
        <v>190</v>
      </c>
    </row>
    <row r="171" spans="1:11" ht="14.4" customHeight="1" thickBot="1" x14ac:dyDescent="0.35">
      <c r="A171" s="371" t="s">
        <v>352</v>
      </c>
      <c r="B171" s="349">
        <v>0</v>
      </c>
      <c r="C171" s="349">
        <v>-47.180660000000003</v>
      </c>
      <c r="D171" s="350">
        <v>-47.180660000000003</v>
      </c>
      <c r="E171" s="359" t="s">
        <v>190</v>
      </c>
      <c r="F171" s="349">
        <v>0</v>
      </c>
      <c r="G171" s="350">
        <v>0</v>
      </c>
      <c r="H171" s="352">
        <v>0</v>
      </c>
      <c r="I171" s="349">
        <v>-12.270060000000001</v>
      </c>
      <c r="J171" s="350">
        <v>-12.270060000000001</v>
      </c>
      <c r="K171" s="360" t="s">
        <v>190</v>
      </c>
    </row>
    <row r="172" spans="1:11" ht="14.4" customHeight="1" thickBot="1" x14ac:dyDescent="0.35">
      <c r="A172" s="370" t="s">
        <v>353</v>
      </c>
      <c r="B172" s="354">
        <v>2339.99999999999</v>
      </c>
      <c r="C172" s="354">
        <v>2633.30771</v>
      </c>
      <c r="D172" s="355">
        <v>293.30771000000999</v>
      </c>
      <c r="E172" s="361">
        <v>1.1253451752129999</v>
      </c>
      <c r="F172" s="354">
        <v>2818.8000000000102</v>
      </c>
      <c r="G172" s="355">
        <v>1174.5</v>
      </c>
      <c r="H172" s="357">
        <v>250.14998</v>
      </c>
      <c r="I172" s="354">
        <v>1211.75704</v>
      </c>
      <c r="J172" s="355">
        <v>37.257039999999002</v>
      </c>
      <c r="K172" s="362">
        <v>0.42988400737900001</v>
      </c>
    </row>
    <row r="173" spans="1:11" ht="14.4" customHeight="1" thickBot="1" x14ac:dyDescent="0.35">
      <c r="A173" s="371" t="s">
        <v>354</v>
      </c>
      <c r="B173" s="349">
        <v>2339.99999999999</v>
      </c>
      <c r="C173" s="349">
        <v>2633.30771</v>
      </c>
      <c r="D173" s="350">
        <v>293.30771000000999</v>
      </c>
      <c r="E173" s="351">
        <v>1.1253451752129999</v>
      </c>
      <c r="F173" s="349">
        <v>2818.8000000000102</v>
      </c>
      <c r="G173" s="350">
        <v>1174.5</v>
      </c>
      <c r="H173" s="352">
        <v>250.14998</v>
      </c>
      <c r="I173" s="349">
        <v>1211.75704</v>
      </c>
      <c r="J173" s="350">
        <v>37.257039999999002</v>
      </c>
      <c r="K173" s="353">
        <v>0.42988400737900001</v>
      </c>
    </row>
    <row r="174" spans="1:11" ht="14.4" customHeight="1" thickBot="1" x14ac:dyDescent="0.35">
      <c r="A174" s="370" t="s">
        <v>355</v>
      </c>
      <c r="B174" s="354">
        <v>6499</v>
      </c>
      <c r="C174" s="354">
        <v>7315.30897</v>
      </c>
      <c r="D174" s="355">
        <v>816.30897000000004</v>
      </c>
      <c r="E174" s="361">
        <v>1.1256053192790001</v>
      </c>
      <c r="F174" s="354">
        <v>7829.99999999999</v>
      </c>
      <c r="G174" s="355">
        <v>3262.5</v>
      </c>
      <c r="H174" s="357">
        <v>694.87348999999995</v>
      </c>
      <c r="I174" s="354">
        <v>3366.0062400000002</v>
      </c>
      <c r="J174" s="355">
        <v>103.506240000009</v>
      </c>
      <c r="K174" s="362">
        <v>0.42988585440600002</v>
      </c>
    </row>
    <row r="175" spans="1:11" ht="14.4" customHeight="1" thickBot="1" x14ac:dyDescent="0.35">
      <c r="A175" s="371" t="s">
        <v>356</v>
      </c>
      <c r="B175" s="349">
        <v>6499</v>
      </c>
      <c r="C175" s="349">
        <v>7315.30897</v>
      </c>
      <c r="D175" s="350">
        <v>816.30897000000004</v>
      </c>
      <c r="E175" s="351">
        <v>1.1256053192790001</v>
      </c>
      <c r="F175" s="349">
        <v>7829.99999999999</v>
      </c>
      <c r="G175" s="350">
        <v>3262.5</v>
      </c>
      <c r="H175" s="352">
        <v>694.87348999999995</v>
      </c>
      <c r="I175" s="349">
        <v>3366.0062400000002</v>
      </c>
      <c r="J175" s="350">
        <v>103.506240000009</v>
      </c>
      <c r="K175" s="353">
        <v>0.42988585440600002</v>
      </c>
    </row>
    <row r="176" spans="1:11" ht="14.4" customHeight="1" thickBot="1" x14ac:dyDescent="0.35">
      <c r="A176" s="370" t="s">
        <v>357</v>
      </c>
      <c r="B176" s="354">
        <v>0</v>
      </c>
      <c r="C176" s="354">
        <v>47.180660000000003</v>
      </c>
      <c r="D176" s="355">
        <v>47.180660000000003</v>
      </c>
      <c r="E176" s="356" t="s">
        <v>190</v>
      </c>
      <c r="F176" s="354">
        <v>0</v>
      </c>
      <c r="G176" s="355">
        <v>0</v>
      </c>
      <c r="H176" s="357">
        <v>0</v>
      </c>
      <c r="I176" s="354">
        <v>12.270060000000001</v>
      </c>
      <c r="J176" s="355">
        <v>12.270060000000001</v>
      </c>
      <c r="K176" s="358" t="s">
        <v>190</v>
      </c>
    </row>
    <row r="177" spans="1:11" ht="14.4" customHeight="1" thickBot="1" x14ac:dyDescent="0.35">
      <c r="A177" s="371" t="s">
        <v>358</v>
      </c>
      <c r="B177" s="349">
        <v>0</v>
      </c>
      <c r="C177" s="349">
        <v>12.48911</v>
      </c>
      <c r="D177" s="350">
        <v>12.48911</v>
      </c>
      <c r="E177" s="359" t="s">
        <v>190</v>
      </c>
      <c r="F177" s="349">
        <v>0</v>
      </c>
      <c r="G177" s="350">
        <v>0</v>
      </c>
      <c r="H177" s="352">
        <v>0</v>
      </c>
      <c r="I177" s="349">
        <v>3.2479900000000002</v>
      </c>
      <c r="J177" s="350">
        <v>3.2479900000000002</v>
      </c>
      <c r="K177" s="360" t="s">
        <v>190</v>
      </c>
    </row>
    <row r="178" spans="1:11" ht="14.4" customHeight="1" thickBot="1" x14ac:dyDescent="0.35">
      <c r="A178" s="371" t="s">
        <v>359</v>
      </c>
      <c r="B178" s="349">
        <v>0</v>
      </c>
      <c r="C178" s="349">
        <v>34.691549999999999</v>
      </c>
      <c r="D178" s="350">
        <v>34.691549999999999</v>
      </c>
      <c r="E178" s="359" t="s">
        <v>190</v>
      </c>
      <c r="F178" s="349">
        <v>0</v>
      </c>
      <c r="G178" s="350">
        <v>0</v>
      </c>
      <c r="H178" s="352">
        <v>0</v>
      </c>
      <c r="I178" s="349">
        <v>9.0220699999999994</v>
      </c>
      <c r="J178" s="350">
        <v>9.0220699999999994</v>
      </c>
      <c r="K178" s="360" t="s">
        <v>190</v>
      </c>
    </row>
    <row r="179" spans="1:11" ht="14.4" customHeight="1" thickBot="1" x14ac:dyDescent="0.35">
      <c r="A179" s="369" t="s">
        <v>360</v>
      </c>
      <c r="B179" s="349">
        <v>518</v>
      </c>
      <c r="C179" s="349">
        <v>584.35877000000005</v>
      </c>
      <c r="D179" s="350">
        <v>66.358769999998998</v>
      </c>
      <c r="E179" s="351">
        <v>1.12810573359</v>
      </c>
      <c r="F179" s="349">
        <v>626.40000000000202</v>
      </c>
      <c r="G179" s="350">
        <v>261.00000000000102</v>
      </c>
      <c r="H179" s="352">
        <v>55.155749999999998</v>
      </c>
      <c r="I179" s="349">
        <v>269.20418999999998</v>
      </c>
      <c r="J179" s="350">
        <v>8.2041899999990004</v>
      </c>
      <c r="K179" s="353">
        <v>0.42976403256700002</v>
      </c>
    </row>
    <row r="180" spans="1:11" ht="14.4" customHeight="1" thickBot="1" x14ac:dyDescent="0.35">
      <c r="A180" s="370" t="s">
        <v>361</v>
      </c>
      <c r="B180" s="354">
        <v>0</v>
      </c>
      <c r="C180" s="354">
        <v>-2.78512</v>
      </c>
      <c r="D180" s="355">
        <v>-2.78512</v>
      </c>
      <c r="E180" s="356" t="s">
        <v>190</v>
      </c>
      <c r="F180" s="354">
        <v>0</v>
      </c>
      <c r="G180" s="355">
        <v>0</v>
      </c>
      <c r="H180" s="357">
        <v>0</v>
      </c>
      <c r="I180" s="354">
        <v>-0.72167000000000003</v>
      </c>
      <c r="J180" s="355">
        <v>-0.72167000000000003</v>
      </c>
      <c r="K180" s="358" t="s">
        <v>190</v>
      </c>
    </row>
    <row r="181" spans="1:11" ht="14.4" customHeight="1" thickBot="1" x14ac:dyDescent="0.35">
      <c r="A181" s="371" t="s">
        <v>362</v>
      </c>
      <c r="B181" s="349">
        <v>0</v>
      </c>
      <c r="C181" s="349">
        <v>-2.78512</v>
      </c>
      <c r="D181" s="350">
        <v>-2.78512</v>
      </c>
      <c r="E181" s="359" t="s">
        <v>190</v>
      </c>
      <c r="F181" s="349">
        <v>0</v>
      </c>
      <c r="G181" s="350">
        <v>0</v>
      </c>
      <c r="H181" s="352">
        <v>0</v>
      </c>
      <c r="I181" s="349">
        <v>-0.72167000000000003</v>
      </c>
      <c r="J181" s="350">
        <v>-0.72167000000000003</v>
      </c>
      <c r="K181" s="360" t="s">
        <v>190</v>
      </c>
    </row>
    <row r="182" spans="1:11" ht="14.4" customHeight="1" thickBot="1" x14ac:dyDescent="0.35">
      <c r="A182" s="370" t="s">
        <v>363</v>
      </c>
      <c r="B182" s="354">
        <v>518</v>
      </c>
      <c r="C182" s="354">
        <v>584.35877000000005</v>
      </c>
      <c r="D182" s="355">
        <v>66.358769999998998</v>
      </c>
      <c r="E182" s="361">
        <v>1.12810573359</v>
      </c>
      <c r="F182" s="354">
        <v>626.40000000000202</v>
      </c>
      <c r="G182" s="355">
        <v>261.00000000000102</v>
      </c>
      <c r="H182" s="357">
        <v>55.155749999999998</v>
      </c>
      <c r="I182" s="354">
        <v>269.20418999999998</v>
      </c>
      <c r="J182" s="355">
        <v>8.2041899999990004</v>
      </c>
      <c r="K182" s="362">
        <v>0.42976403256700002</v>
      </c>
    </row>
    <row r="183" spans="1:11" ht="14.4" customHeight="1" thickBot="1" x14ac:dyDescent="0.35">
      <c r="A183" s="371" t="s">
        <v>364</v>
      </c>
      <c r="B183" s="349">
        <v>518</v>
      </c>
      <c r="C183" s="349">
        <v>584.35877000000005</v>
      </c>
      <c r="D183" s="350">
        <v>66.358769999998998</v>
      </c>
      <c r="E183" s="351">
        <v>1.12810573359</v>
      </c>
      <c r="F183" s="349">
        <v>626.40000000000202</v>
      </c>
      <c r="G183" s="350">
        <v>261.00000000000102</v>
      </c>
      <c r="H183" s="352">
        <v>55.155749999999998</v>
      </c>
      <c r="I183" s="349">
        <v>269.20418999999998</v>
      </c>
      <c r="J183" s="350">
        <v>8.2041899999990004</v>
      </c>
      <c r="K183" s="353">
        <v>0.42976403256700002</v>
      </c>
    </row>
    <row r="184" spans="1:11" ht="14.4" customHeight="1" thickBot="1" x14ac:dyDescent="0.35">
      <c r="A184" s="370" t="s">
        <v>365</v>
      </c>
      <c r="B184" s="354">
        <v>0</v>
      </c>
      <c r="C184" s="354">
        <v>2.78512</v>
      </c>
      <c r="D184" s="355">
        <v>2.78512</v>
      </c>
      <c r="E184" s="356" t="s">
        <v>190</v>
      </c>
      <c r="F184" s="354">
        <v>0</v>
      </c>
      <c r="G184" s="355">
        <v>0</v>
      </c>
      <c r="H184" s="357">
        <v>0</v>
      </c>
      <c r="I184" s="354">
        <v>0.72167000000000003</v>
      </c>
      <c r="J184" s="355">
        <v>0.72167000000000003</v>
      </c>
      <c r="K184" s="358" t="s">
        <v>190</v>
      </c>
    </row>
    <row r="185" spans="1:11" ht="14.4" customHeight="1" thickBot="1" x14ac:dyDescent="0.35">
      <c r="A185" s="371" t="s">
        <v>366</v>
      </c>
      <c r="B185" s="349">
        <v>0</v>
      </c>
      <c r="C185" s="349">
        <v>2.78512</v>
      </c>
      <c r="D185" s="350">
        <v>2.78512</v>
      </c>
      <c r="E185" s="359" t="s">
        <v>190</v>
      </c>
      <c r="F185" s="349">
        <v>0</v>
      </c>
      <c r="G185" s="350">
        <v>0</v>
      </c>
      <c r="H185" s="352">
        <v>0</v>
      </c>
      <c r="I185" s="349">
        <v>0.72167000000000003</v>
      </c>
      <c r="J185" s="350">
        <v>0.72167000000000003</v>
      </c>
      <c r="K185" s="360" t="s">
        <v>190</v>
      </c>
    </row>
    <row r="186" spans="1:11" ht="14.4" customHeight="1" thickBot="1" x14ac:dyDescent="0.35">
      <c r="A186" s="368" t="s">
        <v>367</v>
      </c>
      <c r="B186" s="349">
        <v>0</v>
      </c>
      <c r="C186" s="349">
        <v>0.15</v>
      </c>
      <c r="D186" s="350">
        <v>0.15</v>
      </c>
      <c r="E186" s="359" t="s">
        <v>190</v>
      </c>
      <c r="F186" s="349">
        <v>0</v>
      </c>
      <c r="G186" s="350">
        <v>0</v>
      </c>
      <c r="H186" s="352">
        <v>0</v>
      </c>
      <c r="I186" s="349">
        <v>0</v>
      </c>
      <c r="J186" s="350">
        <v>0</v>
      </c>
      <c r="K186" s="360" t="s">
        <v>190</v>
      </c>
    </row>
    <row r="187" spans="1:11" ht="14.4" customHeight="1" thickBot="1" x14ac:dyDescent="0.35">
      <c r="A187" s="369" t="s">
        <v>368</v>
      </c>
      <c r="B187" s="349">
        <v>0</v>
      </c>
      <c r="C187" s="349">
        <v>0.15</v>
      </c>
      <c r="D187" s="350">
        <v>0.15</v>
      </c>
      <c r="E187" s="359" t="s">
        <v>190</v>
      </c>
      <c r="F187" s="349">
        <v>0</v>
      </c>
      <c r="G187" s="350">
        <v>0</v>
      </c>
      <c r="H187" s="352">
        <v>0</v>
      </c>
      <c r="I187" s="349">
        <v>0</v>
      </c>
      <c r="J187" s="350">
        <v>0</v>
      </c>
      <c r="K187" s="360" t="s">
        <v>190</v>
      </c>
    </row>
    <row r="188" spans="1:11" ht="14.4" customHeight="1" thickBot="1" x14ac:dyDescent="0.35">
      <c r="A188" s="370" t="s">
        <v>369</v>
      </c>
      <c r="B188" s="354">
        <v>0</v>
      </c>
      <c r="C188" s="354">
        <v>0.15</v>
      </c>
      <c r="D188" s="355">
        <v>0.15</v>
      </c>
      <c r="E188" s="356" t="s">
        <v>190</v>
      </c>
      <c r="F188" s="354">
        <v>0</v>
      </c>
      <c r="G188" s="355">
        <v>0</v>
      </c>
      <c r="H188" s="357">
        <v>0</v>
      </c>
      <c r="I188" s="354">
        <v>0</v>
      </c>
      <c r="J188" s="355">
        <v>0</v>
      </c>
      <c r="K188" s="358" t="s">
        <v>190</v>
      </c>
    </row>
    <row r="189" spans="1:11" ht="14.4" customHeight="1" thickBot="1" x14ac:dyDescent="0.35">
      <c r="A189" s="371" t="s">
        <v>370</v>
      </c>
      <c r="B189" s="349">
        <v>0</v>
      </c>
      <c r="C189" s="349">
        <v>0.15</v>
      </c>
      <c r="D189" s="350">
        <v>0.15</v>
      </c>
      <c r="E189" s="359" t="s">
        <v>191</v>
      </c>
      <c r="F189" s="349">
        <v>0</v>
      </c>
      <c r="G189" s="350">
        <v>0</v>
      </c>
      <c r="H189" s="352">
        <v>0</v>
      </c>
      <c r="I189" s="349">
        <v>0</v>
      </c>
      <c r="J189" s="350">
        <v>0</v>
      </c>
      <c r="K189" s="360" t="s">
        <v>190</v>
      </c>
    </row>
    <row r="190" spans="1:11" ht="14.4" customHeight="1" thickBot="1" x14ac:dyDescent="0.35">
      <c r="A190" s="368" t="s">
        <v>371</v>
      </c>
      <c r="B190" s="349">
        <v>0</v>
      </c>
      <c r="C190" s="349">
        <v>590.53939000000003</v>
      </c>
      <c r="D190" s="350">
        <v>590.53939000000003</v>
      </c>
      <c r="E190" s="359" t="s">
        <v>190</v>
      </c>
      <c r="F190" s="349">
        <v>0</v>
      </c>
      <c r="G190" s="350">
        <v>0</v>
      </c>
      <c r="H190" s="352">
        <v>25.950469999999999</v>
      </c>
      <c r="I190" s="349">
        <v>354.84503000000097</v>
      </c>
      <c r="J190" s="350">
        <v>354.84503000000097</v>
      </c>
      <c r="K190" s="360" t="s">
        <v>190</v>
      </c>
    </row>
    <row r="191" spans="1:11" ht="14.4" customHeight="1" thickBot="1" x14ac:dyDescent="0.35">
      <c r="A191" s="369" t="s">
        <v>372</v>
      </c>
      <c r="B191" s="349">
        <v>0</v>
      </c>
      <c r="C191" s="349">
        <v>590.53939000000003</v>
      </c>
      <c r="D191" s="350">
        <v>590.53939000000003</v>
      </c>
      <c r="E191" s="359" t="s">
        <v>190</v>
      </c>
      <c r="F191" s="349">
        <v>0</v>
      </c>
      <c r="G191" s="350">
        <v>0</v>
      </c>
      <c r="H191" s="352">
        <v>25.950469999999999</v>
      </c>
      <c r="I191" s="349">
        <v>354.84503000000097</v>
      </c>
      <c r="J191" s="350">
        <v>354.84503000000097</v>
      </c>
      <c r="K191" s="360" t="s">
        <v>190</v>
      </c>
    </row>
    <row r="192" spans="1:11" ht="14.4" customHeight="1" thickBot="1" x14ac:dyDescent="0.35">
      <c r="A192" s="370" t="s">
        <v>373</v>
      </c>
      <c r="B192" s="354">
        <v>0</v>
      </c>
      <c r="C192" s="354">
        <v>-6.0255799999999997</v>
      </c>
      <c r="D192" s="355">
        <v>-6.0255799999999997</v>
      </c>
      <c r="E192" s="356" t="s">
        <v>190</v>
      </c>
      <c r="F192" s="354">
        <v>0</v>
      </c>
      <c r="G192" s="355">
        <v>0</v>
      </c>
      <c r="H192" s="357">
        <v>0</v>
      </c>
      <c r="I192" s="354">
        <v>-0.45926</v>
      </c>
      <c r="J192" s="355">
        <v>-0.45926</v>
      </c>
      <c r="K192" s="358" t="s">
        <v>190</v>
      </c>
    </row>
    <row r="193" spans="1:11" ht="14.4" customHeight="1" thickBot="1" x14ac:dyDescent="0.35">
      <c r="A193" s="371" t="s">
        <v>374</v>
      </c>
      <c r="B193" s="349">
        <v>0</v>
      </c>
      <c r="C193" s="349">
        <v>-6.0255799999999997</v>
      </c>
      <c r="D193" s="350">
        <v>-6.0255799999999997</v>
      </c>
      <c r="E193" s="359" t="s">
        <v>190</v>
      </c>
      <c r="F193" s="349">
        <v>0</v>
      </c>
      <c r="G193" s="350">
        <v>0</v>
      </c>
      <c r="H193" s="352">
        <v>0</v>
      </c>
      <c r="I193" s="349">
        <v>-0.45926</v>
      </c>
      <c r="J193" s="350">
        <v>-0.45926</v>
      </c>
      <c r="K193" s="360" t="s">
        <v>190</v>
      </c>
    </row>
    <row r="194" spans="1:11" ht="14.4" customHeight="1" thickBot="1" x14ac:dyDescent="0.35">
      <c r="A194" s="370" t="s">
        <v>375</v>
      </c>
      <c r="B194" s="354">
        <v>0</v>
      </c>
      <c r="C194" s="354">
        <v>589.03939000000003</v>
      </c>
      <c r="D194" s="355">
        <v>589.03939000000003</v>
      </c>
      <c r="E194" s="356" t="s">
        <v>190</v>
      </c>
      <c r="F194" s="354">
        <v>0</v>
      </c>
      <c r="G194" s="355">
        <v>0</v>
      </c>
      <c r="H194" s="357">
        <v>25.950469999999999</v>
      </c>
      <c r="I194" s="354">
        <v>354.84503000000097</v>
      </c>
      <c r="J194" s="355">
        <v>354.84503000000097</v>
      </c>
      <c r="K194" s="358" t="s">
        <v>190</v>
      </c>
    </row>
    <row r="195" spans="1:11" ht="14.4" customHeight="1" thickBot="1" x14ac:dyDescent="0.35">
      <c r="A195" s="371" t="s">
        <v>376</v>
      </c>
      <c r="B195" s="349">
        <v>0</v>
      </c>
      <c r="C195" s="349">
        <v>0.255</v>
      </c>
      <c r="D195" s="350">
        <v>0.255</v>
      </c>
      <c r="E195" s="359" t="s">
        <v>190</v>
      </c>
      <c r="F195" s="349">
        <v>0</v>
      </c>
      <c r="G195" s="350">
        <v>0</v>
      </c>
      <c r="H195" s="352">
        <v>0</v>
      </c>
      <c r="I195" s="349">
        <v>3.8768400000000001</v>
      </c>
      <c r="J195" s="350">
        <v>3.8768400000000001</v>
      </c>
      <c r="K195" s="360" t="s">
        <v>190</v>
      </c>
    </row>
    <row r="196" spans="1:11" ht="14.4" customHeight="1" thickBot="1" x14ac:dyDescent="0.35">
      <c r="A196" s="371" t="s">
        <v>377</v>
      </c>
      <c r="B196" s="349">
        <v>0</v>
      </c>
      <c r="C196" s="349">
        <v>265.93988000000002</v>
      </c>
      <c r="D196" s="350">
        <v>265.93988000000002</v>
      </c>
      <c r="E196" s="359" t="s">
        <v>190</v>
      </c>
      <c r="F196" s="349">
        <v>0</v>
      </c>
      <c r="G196" s="350">
        <v>0</v>
      </c>
      <c r="H196" s="352">
        <v>25.27047</v>
      </c>
      <c r="I196" s="349">
        <v>227.72622000000101</v>
      </c>
      <c r="J196" s="350">
        <v>227.72622000000101</v>
      </c>
      <c r="K196" s="360" t="s">
        <v>190</v>
      </c>
    </row>
    <row r="197" spans="1:11" ht="14.4" customHeight="1" thickBot="1" x14ac:dyDescent="0.35">
      <c r="A197" s="371" t="s">
        <v>378</v>
      </c>
      <c r="B197" s="349">
        <v>0</v>
      </c>
      <c r="C197" s="349">
        <v>60.975389999999003</v>
      </c>
      <c r="D197" s="350">
        <v>60.975389999999003</v>
      </c>
      <c r="E197" s="359" t="s">
        <v>190</v>
      </c>
      <c r="F197" s="349">
        <v>0</v>
      </c>
      <c r="G197" s="350">
        <v>0</v>
      </c>
      <c r="H197" s="352">
        <v>0</v>
      </c>
      <c r="I197" s="349">
        <v>0</v>
      </c>
      <c r="J197" s="350">
        <v>0</v>
      </c>
      <c r="K197" s="360" t="s">
        <v>190</v>
      </c>
    </row>
    <row r="198" spans="1:11" ht="14.4" customHeight="1" thickBot="1" x14ac:dyDescent="0.35">
      <c r="A198" s="371" t="s">
        <v>379</v>
      </c>
      <c r="B198" s="349">
        <v>0</v>
      </c>
      <c r="C198" s="349">
        <v>0.68</v>
      </c>
      <c r="D198" s="350">
        <v>0.68</v>
      </c>
      <c r="E198" s="359" t="s">
        <v>191</v>
      </c>
      <c r="F198" s="349">
        <v>0</v>
      </c>
      <c r="G198" s="350">
        <v>0</v>
      </c>
      <c r="H198" s="352">
        <v>0</v>
      </c>
      <c r="I198" s="349">
        <v>0</v>
      </c>
      <c r="J198" s="350">
        <v>0</v>
      </c>
      <c r="K198" s="360" t="s">
        <v>190</v>
      </c>
    </row>
    <row r="199" spans="1:11" ht="14.4" customHeight="1" thickBot="1" x14ac:dyDescent="0.35">
      <c r="A199" s="371" t="s">
        <v>380</v>
      </c>
      <c r="B199" s="349">
        <v>0</v>
      </c>
      <c r="C199" s="349">
        <v>74.3</v>
      </c>
      <c r="D199" s="350">
        <v>74.3</v>
      </c>
      <c r="E199" s="359" t="s">
        <v>190</v>
      </c>
      <c r="F199" s="349">
        <v>0</v>
      </c>
      <c r="G199" s="350">
        <v>0</v>
      </c>
      <c r="H199" s="352">
        <v>0.68</v>
      </c>
      <c r="I199" s="349">
        <v>42.47</v>
      </c>
      <c r="J199" s="350">
        <v>42.47</v>
      </c>
      <c r="K199" s="360" t="s">
        <v>190</v>
      </c>
    </row>
    <row r="200" spans="1:11" ht="14.4" customHeight="1" thickBot="1" x14ac:dyDescent="0.35">
      <c r="A200" s="371" t="s">
        <v>381</v>
      </c>
      <c r="B200" s="349">
        <v>0</v>
      </c>
      <c r="C200" s="349">
        <v>0</v>
      </c>
      <c r="D200" s="350">
        <v>0</v>
      </c>
      <c r="E200" s="359" t="s">
        <v>190</v>
      </c>
      <c r="F200" s="349">
        <v>0</v>
      </c>
      <c r="G200" s="350">
        <v>0</v>
      </c>
      <c r="H200" s="352">
        <v>0</v>
      </c>
      <c r="I200" s="349">
        <v>0.88</v>
      </c>
      <c r="J200" s="350">
        <v>0.88</v>
      </c>
      <c r="K200" s="360" t="s">
        <v>191</v>
      </c>
    </row>
    <row r="201" spans="1:11" ht="14.4" customHeight="1" thickBot="1" x14ac:dyDescent="0.35">
      <c r="A201" s="371" t="s">
        <v>382</v>
      </c>
      <c r="B201" s="349">
        <v>0</v>
      </c>
      <c r="C201" s="349">
        <v>186.88911999999999</v>
      </c>
      <c r="D201" s="350">
        <v>186.88911999999999</v>
      </c>
      <c r="E201" s="359" t="s">
        <v>190</v>
      </c>
      <c r="F201" s="349">
        <v>0</v>
      </c>
      <c r="G201" s="350">
        <v>0</v>
      </c>
      <c r="H201" s="352">
        <v>0</v>
      </c>
      <c r="I201" s="349">
        <v>79.891970000000001</v>
      </c>
      <c r="J201" s="350">
        <v>79.891970000000001</v>
      </c>
      <c r="K201" s="360" t="s">
        <v>190</v>
      </c>
    </row>
    <row r="202" spans="1:11" ht="14.4" customHeight="1" thickBot="1" x14ac:dyDescent="0.35">
      <c r="A202" s="373" t="s">
        <v>383</v>
      </c>
      <c r="B202" s="349">
        <v>0</v>
      </c>
      <c r="C202" s="349">
        <v>1.5</v>
      </c>
      <c r="D202" s="350">
        <v>1.5</v>
      </c>
      <c r="E202" s="359" t="s">
        <v>190</v>
      </c>
      <c r="F202" s="349">
        <v>0</v>
      </c>
      <c r="G202" s="350">
        <v>0</v>
      </c>
      <c r="H202" s="352">
        <v>0</v>
      </c>
      <c r="I202" s="349">
        <v>0</v>
      </c>
      <c r="J202" s="350">
        <v>0</v>
      </c>
      <c r="K202" s="360" t="s">
        <v>190</v>
      </c>
    </row>
    <row r="203" spans="1:11" ht="14.4" customHeight="1" thickBot="1" x14ac:dyDescent="0.35">
      <c r="A203" s="371" t="s">
        <v>384</v>
      </c>
      <c r="B203" s="349">
        <v>0</v>
      </c>
      <c r="C203" s="349">
        <v>1.5</v>
      </c>
      <c r="D203" s="350">
        <v>1.5</v>
      </c>
      <c r="E203" s="359" t="s">
        <v>190</v>
      </c>
      <c r="F203" s="349">
        <v>0</v>
      </c>
      <c r="G203" s="350">
        <v>0</v>
      </c>
      <c r="H203" s="352">
        <v>0</v>
      </c>
      <c r="I203" s="349">
        <v>0</v>
      </c>
      <c r="J203" s="350">
        <v>0</v>
      </c>
      <c r="K203" s="360" t="s">
        <v>190</v>
      </c>
    </row>
    <row r="204" spans="1:11" ht="14.4" customHeight="1" thickBot="1" x14ac:dyDescent="0.35">
      <c r="A204" s="370" t="s">
        <v>385</v>
      </c>
      <c r="B204" s="354">
        <v>0</v>
      </c>
      <c r="C204" s="354">
        <v>6.0255799999999997</v>
      </c>
      <c r="D204" s="355">
        <v>6.0255799999999997</v>
      </c>
      <c r="E204" s="356" t="s">
        <v>190</v>
      </c>
      <c r="F204" s="354">
        <v>0</v>
      </c>
      <c r="G204" s="355">
        <v>0</v>
      </c>
      <c r="H204" s="357">
        <v>0</v>
      </c>
      <c r="I204" s="354">
        <v>0.45926</v>
      </c>
      <c r="J204" s="355">
        <v>0.45926</v>
      </c>
      <c r="K204" s="358" t="s">
        <v>190</v>
      </c>
    </row>
    <row r="205" spans="1:11" ht="14.4" customHeight="1" thickBot="1" x14ac:dyDescent="0.35">
      <c r="A205" s="371" t="s">
        <v>386</v>
      </c>
      <c r="B205" s="349">
        <v>0</v>
      </c>
      <c r="C205" s="349">
        <v>6.0255799999999997</v>
      </c>
      <c r="D205" s="350">
        <v>6.0255799999999997</v>
      </c>
      <c r="E205" s="359" t="s">
        <v>190</v>
      </c>
      <c r="F205" s="349">
        <v>0</v>
      </c>
      <c r="G205" s="350">
        <v>0</v>
      </c>
      <c r="H205" s="352">
        <v>0</v>
      </c>
      <c r="I205" s="349">
        <v>0.45926</v>
      </c>
      <c r="J205" s="350">
        <v>0.45926</v>
      </c>
      <c r="K205" s="360" t="s">
        <v>190</v>
      </c>
    </row>
    <row r="206" spans="1:11" ht="14.4" customHeight="1" thickBot="1" x14ac:dyDescent="0.35">
      <c r="A206" s="368" t="s">
        <v>387</v>
      </c>
      <c r="B206" s="349">
        <v>5019.00000000001</v>
      </c>
      <c r="C206" s="349">
        <v>5153.8791099999999</v>
      </c>
      <c r="D206" s="350">
        <v>134.87910999999301</v>
      </c>
      <c r="E206" s="351">
        <v>1.026873701932</v>
      </c>
      <c r="F206" s="349">
        <v>5359.7134035573499</v>
      </c>
      <c r="G206" s="350">
        <v>2233.2139181488901</v>
      </c>
      <c r="H206" s="352">
        <v>386.392</v>
      </c>
      <c r="I206" s="349">
        <v>1966.58852</v>
      </c>
      <c r="J206" s="350">
        <v>-266.62539814889101</v>
      </c>
      <c r="K206" s="353">
        <v>0.36692046233100001</v>
      </c>
    </row>
    <row r="207" spans="1:11" ht="14.4" customHeight="1" thickBot="1" x14ac:dyDescent="0.35">
      <c r="A207" s="369" t="s">
        <v>388</v>
      </c>
      <c r="B207" s="349">
        <v>5018.00000000001</v>
      </c>
      <c r="C207" s="349">
        <v>5044.1610000000001</v>
      </c>
      <c r="D207" s="350">
        <v>26.160999999992999</v>
      </c>
      <c r="E207" s="351">
        <v>1.005213431646</v>
      </c>
      <c r="F207" s="349">
        <v>5359.7134035573499</v>
      </c>
      <c r="G207" s="350">
        <v>2233.2139181488901</v>
      </c>
      <c r="H207" s="352">
        <v>386.392</v>
      </c>
      <c r="I207" s="349">
        <v>1935.03</v>
      </c>
      <c r="J207" s="350">
        <v>-298.18391814889202</v>
      </c>
      <c r="K207" s="353">
        <v>0.36103236391600002</v>
      </c>
    </row>
    <row r="208" spans="1:11" ht="14.4" customHeight="1" thickBot="1" x14ac:dyDescent="0.35">
      <c r="A208" s="370" t="s">
        <v>389</v>
      </c>
      <c r="B208" s="354">
        <v>0</v>
      </c>
      <c r="C208" s="354">
        <v>-23.53434</v>
      </c>
      <c r="D208" s="355">
        <v>-23.53434</v>
      </c>
      <c r="E208" s="356" t="s">
        <v>190</v>
      </c>
      <c r="F208" s="354">
        <v>0</v>
      </c>
      <c r="G208" s="355">
        <v>0</v>
      </c>
      <c r="H208" s="357">
        <v>0</v>
      </c>
      <c r="I208" s="354">
        <v>-5.8959599999999996</v>
      </c>
      <c r="J208" s="355">
        <v>-5.8959599999999996</v>
      </c>
      <c r="K208" s="358" t="s">
        <v>190</v>
      </c>
    </row>
    <row r="209" spans="1:11" ht="14.4" customHeight="1" thickBot="1" x14ac:dyDescent="0.35">
      <c r="A209" s="371" t="s">
        <v>390</v>
      </c>
      <c r="B209" s="349">
        <v>0</v>
      </c>
      <c r="C209" s="349">
        <v>-23.53434</v>
      </c>
      <c r="D209" s="350">
        <v>-23.53434</v>
      </c>
      <c r="E209" s="359" t="s">
        <v>190</v>
      </c>
      <c r="F209" s="349">
        <v>0</v>
      </c>
      <c r="G209" s="350">
        <v>0</v>
      </c>
      <c r="H209" s="352">
        <v>0</v>
      </c>
      <c r="I209" s="349">
        <v>-5.8959599999999996</v>
      </c>
      <c r="J209" s="350">
        <v>-5.8959599999999996</v>
      </c>
      <c r="K209" s="360" t="s">
        <v>190</v>
      </c>
    </row>
    <row r="210" spans="1:11" ht="14.4" customHeight="1" thickBot="1" x14ac:dyDescent="0.35">
      <c r="A210" s="370" t="s">
        <v>391</v>
      </c>
      <c r="B210" s="354">
        <v>5018.00000000001</v>
      </c>
      <c r="C210" s="354">
        <v>5044.1610000000001</v>
      </c>
      <c r="D210" s="355">
        <v>26.160999999992999</v>
      </c>
      <c r="E210" s="361">
        <v>1.005213431646</v>
      </c>
      <c r="F210" s="354">
        <v>5359.7134035573499</v>
      </c>
      <c r="G210" s="355">
        <v>2233.2139181488901</v>
      </c>
      <c r="H210" s="357">
        <v>386.392</v>
      </c>
      <c r="I210" s="354">
        <v>1935.03</v>
      </c>
      <c r="J210" s="355">
        <v>-298.18391814889202</v>
      </c>
      <c r="K210" s="362">
        <v>0.36103236391600002</v>
      </c>
    </row>
    <row r="211" spans="1:11" ht="14.4" customHeight="1" thickBot="1" x14ac:dyDescent="0.35">
      <c r="A211" s="371" t="s">
        <v>392</v>
      </c>
      <c r="B211" s="349">
        <v>1340</v>
      </c>
      <c r="C211" s="349">
        <v>1334.704</v>
      </c>
      <c r="D211" s="350">
        <v>-5.2960000000010004</v>
      </c>
      <c r="E211" s="351">
        <v>0.99604776119399996</v>
      </c>
      <c r="F211" s="349">
        <v>1418.3871100439901</v>
      </c>
      <c r="G211" s="350">
        <v>590.99462918499398</v>
      </c>
      <c r="H211" s="352">
        <v>105.498</v>
      </c>
      <c r="I211" s="349">
        <v>527.86200000000099</v>
      </c>
      <c r="J211" s="350">
        <v>-63.132629184993</v>
      </c>
      <c r="K211" s="353">
        <v>0.37215651232399999</v>
      </c>
    </row>
    <row r="212" spans="1:11" ht="14.4" customHeight="1" thickBot="1" x14ac:dyDescent="0.35">
      <c r="A212" s="371" t="s">
        <v>393</v>
      </c>
      <c r="B212" s="349">
        <v>964.00000000000102</v>
      </c>
      <c r="C212" s="349">
        <v>963.87599999999998</v>
      </c>
      <c r="D212" s="350">
        <v>-0.124</v>
      </c>
      <c r="E212" s="351">
        <v>0.999871369294</v>
      </c>
      <c r="F212" s="349">
        <v>1024.3650073172</v>
      </c>
      <c r="G212" s="350">
        <v>426.81875304883198</v>
      </c>
      <c r="H212" s="352">
        <v>79.48</v>
      </c>
      <c r="I212" s="349">
        <v>397.40100000000098</v>
      </c>
      <c r="J212" s="350">
        <v>-29.417753048830999</v>
      </c>
      <c r="K212" s="353">
        <v>0.38794862881999997</v>
      </c>
    </row>
    <row r="213" spans="1:11" ht="14.4" customHeight="1" thickBot="1" x14ac:dyDescent="0.35">
      <c r="A213" s="371" t="s">
        <v>394</v>
      </c>
      <c r="B213" s="349">
        <v>2257</v>
      </c>
      <c r="C213" s="349">
        <v>2288.6819999999998</v>
      </c>
      <c r="D213" s="350">
        <v>31.681999999995998</v>
      </c>
      <c r="E213" s="351">
        <v>1.0140372175450001</v>
      </c>
      <c r="F213" s="349">
        <v>2431.40613424913</v>
      </c>
      <c r="G213" s="350">
        <v>1013.08588927047</v>
      </c>
      <c r="H213" s="352">
        <v>190.56899999999999</v>
      </c>
      <c r="I213" s="349">
        <v>952.84500000000105</v>
      </c>
      <c r="J213" s="350">
        <v>-60.240889270467001</v>
      </c>
      <c r="K213" s="353">
        <v>0.39189051412600001</v>
      </c>
    </row>
    <row r="214" spans="1:11" ht="14.4" customHeight="1" thickBot="1" x14ac:dyDescent="0.35">
      <c r="A214" s="371" t="s">
        <v>395</v>
      </c>
      <c r="B214" s="349">
        <v>410.00000000000102</v>
      </c>
      <c r="C214" s="349">
        <v>410.14400000000001</v>
      </c>
      <c r="D214" s="350">
        <v>0.14399999999900001</v>
      </c>
      <c r="E214" s="351">
        <v>1.0003512195119999</v>
      </c>
      <c r="F214" s="349">
        <v>435.865994921533</v>
      </c>
      <c r="G214" s="350">
        <v>181.61083121730499</v>
      </c>
      <c r="H214" s="352">
        <v>10.845000000000001</v>
      </c>
      <c r="I214" s="349">
        <v>56.921999999999997</v>
      </c>
      <c r="J214" s="350">
        <v>-124.68883121730499</v>
      </c>
      <c r="K214" s="353">
        <v>0.13059518444400001</v>
      </c>
    </row>
    <row r="215" spans="1:11" ht="14.4" customHeight="1" thickBot="1" x14ac:dyDescent="0.35">
      <c r="A215" s="371" t="s">
        <v>396</v>
      </c>
      <c r="B215" s="349">
        <v>47</v>
      </c>
      <c r="C215" s="349">
        <v>46.755000000000003</v>
      </c>
      <c r="D215" s="350">
        <v>-0.245</v>
      </c>
      <c r="E215" s="351">
        <v>0.99478723404199998</v>
      </c>
      <c r="F215" s="349">
        <v>49.689157025504002</v>
      </c>
      <c r="G215" s="350">
        <v>20.703815427293002</v>
      </c>
      <c r="H215" s="352">
        <v>0</v>
      </c>
      <c r="I215" s="349">
        <v>0</v>
      </c>
      <c r="J215" s="350">
        <v>-20.703815427293002</v>
      </c>
      <c r="K215" s="353">
        <v>0</v>
      </c>
    </row>
    <row r="216" spans="1:11" ht="14.4" customHeight="1" thickBot="1" x14ac:dyDescent="0.35">
      <c r="A216" s="370" t="s">
        <v>397</v>
      </c>
      <c r="B216" s="354">
        <v>0</v>
      </c>
      <c r="C216" s="354">
        <v>23.53434</v>
      </c>
      <c r="D216" s="355">
        <v>23.53434</v>
      </c>
      <c r="E216" s="356" t="s">
        <v>190</v>
      </c>
      <c r="F216" s="354">
        <v>0</v>
      </c>
      <c r="G216" s="355">
        <v>0</v>
      </c>
      <c r="H216" s="357">
        <v>0</v>
      </c>
      <c r="I216" s="354">
        <v>5.8959599999999996</v>
      </c>
      <c r="J216" s="355">
        <v>5.8959599999999996</v>
      </c>
      <c r="K216" s="358" t="s">
        <v>190</v>
      </c>
    </row>
    <row r="217" spans="1:11" ht="14.4" customHeight="1" thickBot="1" x14ac:dyDescent="0.35">
      <c r="A217" s="371" t="s">
        <v>398</v>
      </c>
      <c r="B217" s="349">
        <v>0</v>
      </c>
      <c r="C217" s="349">
        <v>23.53434</v>
      </c>
      <c r="D217" s="350">
        <v>23.53434</v>
      </c>
      <c r="E217" s="359" t="s">
        <v>190</v>
      </c>
      <c r="F217" s="349">
        <v>0</v>
      </c>
      <c r="G217" s="350">
        <v>0</v>
      </c>
      <c r="H217" s="352">
        <v>0</v>
      </c>
      <c r="I217" s="349">
        <v>5.8959599999999996</v>
      </c>
      <c r="J217" s="350">
        <v>5.8959599999999996</v>
      </c>
      <c r="K217" s="360" t="s">
        <v>190</v>
      </c>
    </row>
    <row r="218" spans="1:11" ht="14.4" customHeight="1" thickBot="1" x14ac:dyDescent="0.35">
      <c r="A218" s="369" t="s">
        <v>399</v>
      </c>
      <c r="B218" s="349">
        <v>1</v>
      </c>
      <c r="C218" s="349">
        <v>109.71811</v>
      </c>
      <c r="D218" s="350">
        <v>108.71811</v>
      </c>
      <c r="E218" s="351">
        <v>109.71811</v>
      </c>
      <c r="F218" s="349">
        <v>0</v>
      </c>
      <c r="G218" s="350">
        <v>0</v>
      </c>
      <c r="H218" s="352">
        <v>0</v>
      </c>
      <c r="I218" s="349">
        <v>31.558520000000001</v>
      </c>
      <c r="J218" s="350">
        <v>31.558520000000001</v>
      </c>
      <c r="K218" s="360" t="s">
        <v>190</v>
      </c>
    </row>
    <row r="219" spans="1:11" ht="14.4" customHeight="1" thickBot="1" x14ac:dyDescent="0.35">
      <c r="A219" s="370" t="s">
        <v>400</v>
      </c>
      <c r="B219" s="354">
        <v>0</v>
      </c>
      <c r="C219" s="354">
        <v>-1.0270900000000001</v>
      </c>
      <c r="D219" s="355">
        <v>-1.0270900000000001</v>
      </c>
      <c r="E219" s="356" t="s">
        <v>190</v>
      </c>
      <c r="F219" s="354">
        <v>0</v>
      </c>
      <c r="G219" s="355">
        <v>0</v>
      </c>
      <c r="H219" s="357">
        <v>0</v>
      </c>
      <c r="I219" s="354">
        <v>-0.55730000000000002</v>
      </c>
      <c r="J219" s="355">
        <v>-0.55730000000000002</v>
      </c>
      <c r="K219" s="358" t="s">
        <v>190</v>
      </c>
    </row>
    <row r="220" spans="1:11" ht="14.4" customHeight="1" thickBot="1" x14ac:dyDescent="0.35">
      <c r="A220" s="371" t="s">
        <v>401</v>
      </c>
      <c r="B220" s="349">
        <v>0</v>
      </c>
      <c r="C220" s="349">
        <v>-1.0270900000000001</v>
      </c>
      <c r="D220" s="350">
        <v>-1.0270900000000001</v>
      </c>
      <c r="E220" s="359" t="s">
        <v>190</v>
      </c>
      <c r="F220" s="349">
        <v>0</v>
      </c>
      <c r="G220" s="350">
        <v>0</v>
      </c>
      <c r="H220" s="352">
        <v>0</v>
      </c>
      <c r="I220" s="349">
        <v>-0.55730000000000002</v>
      </c>
      <c r="J220" s="350">
        <v>-0.55730000000000002</v>
      </c>
      <c r="K220" s="360" t="s">
        <v>190</v>
      </c>
    </row>
    <row r="221" spans="1:11" ht="14.4" customHeight="1" thickBot="1" x14ac:dyDescent="0.35">
      <c r="A221" s="370" t="s">
        <v>402</v>
      </c>
      <c r="B221" s="354">
        <v>1</v>
      </c>
      <c r="C221" s="354">
        <v>49.539000000000001</v>
      </c>
      <c r="D221" s="355">
        <v>48.539000000000001</v>
      </c>
      <c r="E221" s="361">
        <v>49.539000000000001</v>
      </c>
      <c r="F221" s="354">
        <v>0</v>
      </c>
      <c r="G221" s="355">
        <v>0</v>
      </c>
      <c r="H221" s="357">
        <v>0</v>
      </c>
      <c r="I221" s="354">
        <v>9.0604999999999993</v>
      </c>
      <c r="J221" s="355">
        <v>9.0604999999999993</v>
      </c>
      <c r="K221" s="358" t="s">
        <v>190</v>
      </c>
    </row>
    <row r="222" spans="1:11" ht="14.4" customHeight="1" thickBot="1" x14ac:dyDescent="0.35">
      <c r="A222" s="371" t="s">
        <v>403</v>
      </c>
      <c r="B222" s="349">
        <v>1</v>
      </c>
      <c r="C222" s="349">
        <v>7.9999999999989999</v>
      </c>
      <c r="D222" s="350">
        <v>6.9999999999989999</v>
      </c>
      <c r="E222" s="351">
        <v>7.9999999999989999</v>
      </c>
      <c r="F222" s="349">
        <v>0</v>
      </c>
      <c r="G222" s="350">
        <v>0</v>
      </c>
      <c r="H222" s="352">
        <v>0</v>
      </c>
      <c r="I222" s="349">
        <v>9.0604999999999993</v>
      </c>
      <c r="J222" s="350">
        <v>9.0604999999999993</v>
      </c>
      <c r="K222" s="360" t="s">
        <v>190</v>
      </c>
    </row>
    <row r="223" spans="1:11" ht="14.4" customHeight="1" thickBot="1" x14ac:dyDescent="0.35">
      <c r="A223" s="371" t="s">
        <v>404</v>
      </c>
      <c r="B223" s="349">
        <v>0</v>
      </c>
      <c r="C223" s="349">
        <v>41.539000000000001</v>
      </c>
      <c r="D223" s="350">
        <v>41.539000000000001</v>
      </c>
      <c r="E223" s="359" t="s">
        <v>191</v>
      </c>
      <c r="F223" s="349">
        <v>0</v>
      </c>
      <c r="G223" s="350">
        <v>0</v>
      </c>
      <c r="H223" s="352">
        <v>0</v>
      </c>
      <c r="I223" s="349">
        <v>0</v>
      </c>
      <c r="J223" s="350">
        <v>0</v>
      </c>
      <c r="K223" s="360" t="s">
        <v>190</v>
      </c>
    </row>
    <row r="224" spans="1:11" ht="14.4" customHeight="1" thickBot="1" x14ac:dyDescent="0.35">
      <c r="A224" s="370" t="s">
        <v>405</v>
      </c>
      <c r="B224" s="354">
        <v>0</v>
      </c>
      <c r="C224" s="354">
        <v>51.29166</v>
      </c>
      <c r="D224" s="355">
        <v>51.29166</v>
      </c>
      <c r="E224" s="356" t="s">
        <v>190</v>
      </c>
      <c r="F224" s="354">
        <v>0</v>
      </c>
      <c r="G224" s="355">
        <v>0</v>
      </c>
      <c r="H224" s="357">
        <v>0</v>
      </c>
      <c r="I224" s="354">
        <v>0</v>
      </c>
      <c r="J224" s="355">
        <v>0</v>
      </c>
      <c r="K224" s="358" t="s">
        <v>190</v>
      </c>
    </row>
    <row r="225" spans="1:11" ht="14.4" customHeight="1" thickBot="1" x14ac:dyDescent="0.35">
      <c r="A225" s="371" t="s">
        <v>406</v>
      </c>
      <c r="B225" s="349">
        <v>0</v>
      </c>
      <c r="C225" s="349">
        <v>11.669</v>
      </c>
      <c r="D225" s="350">
        <v>11.669</v>
      </c>
      <c r="E225" s="359" t="s">
        <v>190</v>
      </c>
      <c r="F225" s="349">
        <v>0</v>
      </c>
      <c r="G225" s="350">
        <v>0</v>
      </c>
      <c r="H225" s="352">
        <v>0</v>
      </c>
      <c r="I225" s="349">
        <v>0</v>
      </c>
      <c r="J225" s="350">
        <v>0</v>
      </c>
      <c r="K225" s="360" t="s">
        <v>190</v>
      </c>
    </row>
    <row r="226" spans="1:11" ht="14.4" customHeight="1" thickBot="1" x14ac:dyDescent="0.35">
      <c r="A226" s="371" t="s">
        <v>407</v>
      </c>
      <c r="B226" s="349">
        <v>0</v>
      </c>
      <c r="C226" s="349">
        <v>39.622660000000003</v>
      </c>
      <c r="D226" s="350">
        <v>39.622660000000003</v>
      </c>
      <c r="E226" s="359" t="s">
        <v>191</v>
      </c>
      <c r="F226" s="349">
        <v>0</v>
      </c>
      <c r="G226" s="350">
        <v>0</v>
      </c>
      <c r="H226" s="352">
        <v>0</v>
      </c>
      <c r="I226" s="349">
        <v>0</v>
      </c>
      <c r="J226" s="350">
        <v>0</v>
      </c>
      <c r="K226" s="360" t="s">
        <v>190</v>
      </c>
    </row>
    <row r="227" spans="1:11" ht="14.4" customHeight="1" thickBot="1" x14ac:dyDescent="0.35">
      <c r="A227" s="370" t="s">
        <v>408</v>
      </c>
      <c r="B227" s="354">
        <v>0</v>
      </c>
      <c r="C227" s="354">
        <v>0</v>
      </c>
      <c r="D227" s="355">
        <v>0</v>
      </c>
      <c r="E227" s="356" t="s">
        <v>190</v>
      </c>
      <c r="F227" s="354">
        <v>0</v>
      </c>
      <c r="G227" s="355">
        <v>0</v>
      </c>
      <c r="H227" s="357">
        <v>0</v>
      </c>
      <c r="I227" s="354">
        <v>16.763819999999999</v>
      </c>
      <c r="J227" s="355">
        <v>16.763819999999999</v>
      </c>
      <c r="K227" s="358" t="s">
        <v>191</v>
      </c>
    </row>
    <row r="228" spans="1:11" ht="14.4" customHeight="1" thickBot="1" x14ac:dyDescent="0.35">
      <c r="A228" s="371" t="s">
        <v>409</v>
      </c>
      <c r="B228" s="349">
        <v>0</v>
      </c>
      <c r="C228" s="349">
        <v>0</v>
      </c>
      <c r="D228" s="350">
        <v>0</v>
      </c>
      <c r="E228" s="351">
        <v>1</v>
      </c>
      <c r="F228" s="349">
        <v>0</v>
      </c>
      <c r="G228" s="350">
        <v>0</v>
      </c>
      <c r="H228" s="352">
        <v>0</v>
      </c>
      <c r="I228" s="349">
        <v>16.763819999999999</v>
      </c>
      <c r="J228" s="350">
        <v>16.763819999999999</v>
      </c>
      <c r="K228" s="360" t="s">
        <v>191</v>
      </c>
    </row>
    <row r="229" spans="1:11" ht="14.4" customHeight="1" thickBot="1" x14ac:dyDescent="0.35">
      <c r="A229" s="370" t="s">
        <v>410</v>
      </c>
      <c r="B229" s="354">
        <v>0</v>
      </c>
      <c r="C229" s="354">
        <v>8.8874499999989993</v>
      </c>
      <c r="D229" s="355">
        <v>8.8874499999989993</v>
      </c>
      <c r="E229" s="356" t="s">
        <v>191</v>
      </c>
      <c r="F229" s="354">
        <v>0</v>
      </c>
      <c r="G229" s="355">
        <v>0</v>
      </c>
      <c r="H229" s="357">
        <v>0</v>
      </c>
      <c r="I229" s="354">
        <v>0</v>
      </c>
      <c r="J229" s="355">
        <v>0</v>
      </c>
      <c r="K229" s="358" t="s">
        <v>190</v>
      </c>
    </row>
    <row r="230" spans="1:11" ht="14.4" customHeight="1" thickBot="1" x14ac:dyDescent="0.35">
      <c r="A230" s="371" t="s">
        <v>411</v>
      </c>
      <c r="B230" s="349">
        <v>0</v>
      </c>
      <c r="C230" s="349">
        <v>8.8874499999989993</v>
      </c>
      <c r="D230" s="350">
        <v>8.8874499999989993</v>
      </c>
      <c r="E230" s="359" t="s">
        <v>191</v>
      </c>
      <c r="F230" s="349">
        <v>0</v>
      </c>
      <c r="G230" s="350">
        <v>0</v>
      </c>
      <c r="H230" s="352">
        <v>0</v>
      </c>
      <c r="I230" s="349">
        <v>0</v>
      </c>
      <c r="J230" s="350">
        <v>0</v>
      </c>
      <c r="K230" s="360" t="s">
        <v>190</v>
      </c>
    </row>
    <row r="231" spans="1:11" ht="14.4" customHeight="1" thickBot="1" x14ac:dyDescent="0.35">
      <c r="A231" s="370" t="s">
        <v>412</v>
      </c>
      <c r="B231" s="354">
        <v>0</v>
      </c>
      <c r="C231" s="354">
        <v>0</v>
      </c>
      <c r="D231" s="355">
        <v>0</v>
      </c>
      <c r="E231" s="361">
        <v>1</v>
      </c>
      <c r="F231" s="354">
        <v>0</v>
      </c>
      <c r="G231" s="355">
        <v>0</v>
      </c>
      <c r="H231" s="357">
        <v>0</v>
      </c>
      <c r="I231" s="354">
        <v>5.7342000000000004</v>
      </c>
      <c r="J231" s="355">
        <v>5.7342000000000004</v>
      </c>
      <c r="K231" s="358" t="s">
        <v>191</v>
      </c>
    </row>
    <row r="232" spans="1:11" ht="14.4" customHeight="1" thickBot="1" x14ac:dyDescent="0.35">
      <c r="A232" s="371" t="s">
        <v>413</v>
      </c>
      <c r="B232" s="349">
        <v>0</v>
      </c>
      <c r="C232" s="349">
        <v>0</v>
      </c>
      <c r="D232" s="350">
        <v>0</v>
      </c>
      <c r="E232" s="351">
        <v>1</v>
      </c>
      <c r="F232" s="349">
        <v>0</v>
      </c>
      <c r="G232" s="350">
        <v>0</v>
      </c>
      <c r="H232" s="352">
        <v>0</v>
      </c>
      <c r="I232" s="349">
        <v>0.232049999999</v>
      </c>
      <c r="J232" s="350">
        <v>0.232049999999</v>
      </c>
      <c r="K232" s="360" t="s">
        <v>191</v>
      </c>
    </row>
    <row r="233" spans="1:11" ht="14.4" customHeight="1" thickBot="1" x14ac:dyDescent="0.35">
      <c r="A233" s="371" t="s">
        <v>414</v>
      </c>
      <c r="B233" s="349">
        <v>0</v>
      </c>
      <c r="C233" s="349">
        <v>0</v>
      </c>
      <c r="D233" s="350">
        <v>0</v>
      </c>
      <c r="E233" s="351">
        <v>1</v>
      </c>
      <c r="F233" s="349">
        <v>0</v>
      </c>
      <c r="G233" s="350">
        <v>0</v>
      </c>
      <c r="H233" s="352">
        <v>0</v>
      </c>
      <c r="I233" s="349">
        <v>5.5021500000000003</v>
      </c>
      <c r="J233" s="350">
        <v>5.5021500000000003</v>
      </c>
      <c r="K233" s="360" t="s">
        <v>191</v>
      </c>
    </row>
    <row r="234" spans="1:11" ht="14.4" customHeight="1" thickBot="1" x14ac:dyDescent="0.35">
      <c r="A234" s="370" t="s">
        <v>415</v>
      </c>
      <c r="B234" s="354">
        <v>0</v>
      </c>
      <c r="C234" s="354">
        <v>1.0270900000000001</v>
      </c>
      <c r="D234" s="355">
        <v>1.0270900000000001</v>
      </c>
      <c r="E234" s="356" t="s">
        <v>190</v>
      </c>
      <c r="F234" s="354">
        <v>0</v>
      </c>
      <c r="G234" s="355">
        <v>0</v>
      </c>
      <c r="H234" s="357">
        <v>0</v>
      </c>
      <c r="I234" s="354">
        <v>0.55730000000000002</v>
      </c>
      <c r="J234" s="355">
        <v>0.55730000000000002</v>
      </c>
      <c r="K234" s="358" t="s">
        <v>190</v>
      </c>
    </row>
    <row r="235" spans="1:11" ht="14.4" customHeight="1" thickBot="1" x14ac:dyDescent="0.35">
      <c r="A235" s="371" t="s">
        <v>416</v>
      </c>
      <c r="B235" s="349">
        <v>0</v>
      </c>
      <c r="C235" s="349">
        <v>1.0270900000000001</v>
      </c>
      <c r="D235" s="350">
        <v>1.0270900000000001</v>
      </c>
      <c r="E235" s="359" t="s">
        <v>190</v>
      </c>
      <c r="F235" s="349">
        <v>0</v>
      </c>
      <c r="G235" s="350">
        <v>0</v>
      </c>
      <c r="H235" s="352">
        <v>0</v>
      </c>
      <c r="I235" s="349">
        <v>0.55730000000000002</v>
      </c>
      <c r="J235" s="350">
        <v>0.55730000000000002</v>
      </c>
      <c r="K235" s="360" t="s">
        <v>190</v>
      </c>
    </row>
    <row r="236" spans="1:11" ht="14.4" customHeight="1" thickBot="1" x14ac:dyDescent="0.35">
      <c r="A236" s="368" t="s">
        <v>417</v>
      </c>
      <c r="B236" s="349">
        <v>0</v>
      </c>
      <c r="C236" s="349">
        <v>1.53599</v>
      </c>
      <c r="D236" s="350">
        <v>1.53599</v>
      </c>
      <c r="E236" s="359" t="s">
        <v>190</v>
      </c>
      <c r="F236" s="349">
        <v>0</v>
      </c>
      <c r="G236" s="350">
        <v>0</v>
      </c>
      <c r="H236" s="352">
        <v>2.1190500000000001</v>
      </c>
      <c r="I236" s="349">
        <v>2.4449800000000002</v>
      </c>
      <c r="J236" s="350">
        <v>2.4449800000000002</v>
      </c>
      <c r="K236" s="360" t="s">
        <v>190</v>
      </c>
    </row>
    <row r="237" spans="1:11" ht="14.4" customHeight="1" thickBot="1" x14ac:dyDescent="0.35">
      <c r="A237" s="369" t="s">
        <v>418</v>
      </c>
      <c r="B237" s="349">
        <v>0</v>
      </c>
      <c r="C237" s="349">
        <v>1.53599</v>
      </c>
      <c r="D237" s="350">
        <v>1.53599</v>
      </c>
      <c r="E237" s="359" t="s">
        <v>190</v>
      </c>
      <c r="F237" s="349">
        <v>0</v>
      </c>
      <c r="G237" s="350">
        <v>0</v>
      </c>
      <c r="H237" s="352">
        <v>2.1190500000000001</v>
      </c>
      <c r="I237" s="349">
        <v>2.4449800000000002</v>
      </c>
      <c r="J237" s="350">
        <v>2.4449800000000002</v>
      </c>
      <c r="K237" s="360" t="s">
        <v>190</v>
      </c>
    </row>
    <row r="238" spans="1:11" ht="14.4" customHeight="1" thickBot="1" x14ac:dyDescent="0.35">
      <c r="A238" s="370" t="s">
        <v>419</v>
      </c>
      <c r="B238" s="354">
        <v>0</v>
      </c>
      <c r="C238" s="354">
        <v>1.53599</v>
      </c>
      <c r="D238" s="355">
        <v>1.53599</v>
      </c>
      <c r="E238" s="356" t="s">
        <v>190</v>
      </c>
      <c r="F238" s="354">
        <v>0</v>
      </c>
      <c r="G238" s="355">
        <v>0</v>
      </c>
      <c r="H238" s="357">
        <v>2.1190500000000001</v>
      </c>
      <c r="I238" s="354">
        <v>2.4449800000000002</v>
      </c>
      <c r="J238" s="355">
        <v>2.4449800000000002</v>
      </c>
      <c r="K238" s="358" t="s">
        <v>190</v>
      </c>
    </row>
    <row r="239" spans="1:11" ht="14.4" customHeight="1" thickBot="1" x14ac:dyDescent="0.35">
      <c r="A239" s="371" t="s">
        <v>420</v>
      </c>
      <c r="B239" s="349">
        <v>0</v>
      </c>
      <c r="C239" s="349">
        <v>1.53599</v>
      </c>
      <c r="D239" s="350">
        <v>1.53599</v>
      </c>
      <c r="E239" s="359" t="s">
        <v>190</v>
      </c>
      <c r="F239" s="349">
        <v>0</v>
      </c>
      <c r="G239" s="350">
        <v>0</v>
      </c>
      <c r="H239" s="352">
        <v>2.1190500000000001</v>
      </c>
      <c r="I239" s="349">
        <v>2.4449800000000002</v>
      </c>
      <c r="J239" s="350">
        <v>2.4449800000000002</v>
      </c>
      <c r="K239" s="360" t="s">
        <v>190</v>
      </c>
    </row>
    <row r="240" spans="1:11" ht="14.4" customHeight="1" thickBot="1" x14ac:dyDescent="0.35">
      <c r="A240" s="367" t="s">
        <v>421</v>
      </c>
      <c r="B240" s="349">
        <v>347516.393239322</v>
      </c>
      <c r="C240" s="349">
        <v>389928.40308999998</v>
      </c>
      <c r="D240" s="350">
        <v>42412.009850677699</v>
      </c>
      <c r="E240" s="351">
        <v>1.1220431918480001</v>
      </c>
      <c r="F240" s="349">
        <v>416411.51602051401</v>
      </c>
      <c r="G240" s="350">
        <v>173504.79834188099</v>
      </c>
      <c r="H240" s="352">
        <v>33691.345520000003</v>
      </c>
      <c r="I240" s="349">
        <v>173451.19349999999</v>
      </c>
      <c r="J240" s="350">
        <v>-53.604841880762002</v>
      </c>
      <c r="K240" s="353">
        <v>0.41653793621599999</v>
      </c>
    </row>
    <row r="241" spans="1:11" ht="14.4" customHeight="1" thickBot="1" x14ac:dyDescent="0.35">
      <c r="A241" s="368" t="s">
        <v>422</v>
      </c>
      <c r="B241" s="349">
        <v>346480</v>
      </c>
      <c r="C241" s="349">
        <v>387646.64851000003</v>
      </c>
      <c r="D241" s="350">
        <v>41166.648509999999</v>
      </c>
      <c r="E241" s="351">
        <v>1.118813924353</v>
      </c>
      <c r="F241" s="349">
        <v>415029</v>
      </c>
      <c r="G241" s="350">
        <v>172928.75</v>
      </c>
      <c r="H241" s="352">
        <v>33641.834589999999</v>
      </c>
      <c r="I241" s="349">
        <v>172828.07913</v>
      </c>
      <c r="J241" s="350">
        <v>-100.670869999914</v>
      </c>
      <c r="K241" s="353">
        <v>0.41642410320700002</v>
      </c>
    </row>
    <row r="242" spans="1:11" ht="14.4" customHeight="1" thickBot="1" x14ac:dyDescent="0.35">
      <c r="A242" s="369" t="s">
        <v>423</v>
      </c>
      <c r="B242" s="349">
        <v>8565</v>
      </c>
      <c r="C242" s="349">
        <v>12454.20916</v>
      </c>
      <c r="D242" s="350">
        <v>3889.2091599999999</v>
      </c>
      <c r="E242" s="351">
        <v>1.454081629889</v>
      </c>
      <c r="F242" s="349">
        <v>12448</v>
      </c>
      <c r="G242" s="350">
        <v>5186.6666666666697</v>
      </c>
      <c r="H242" s="352">
        <v>1204.2785699999999</v>
      </c>
      <c r="I242" s="349">
        <v>5468.7243099999996</v>
      </c>
      <c r="J242" s="350">
        <v>282.05764333333502</v>
      </c>
      <c r="K242" s="353">
        <v>0.439325539042</v>
      </c>
    </row>
    <row r="243" spans="1:11" ht="14.4" customHeight="1" thickBot="1" x14ac:dyDescent="0.35">
      <c r="A243" s="370" t="s">
        <v>424</v>
      </c>
      <c r="B243" s="354">
        <v>0</v>
      </c>
      <c r="C243" s="354">
        <v>6.54277</v>
      </c>
      <c r="D243" s="355">
        <v>6.54277</v>
      </c>
      <c r="E243" s="356" t="s">
        <v>191</v>
      </c>
      <c r="F243" s="354">
        <v>0</v>
      </c>
      <c r="G243" s="355">
        <v>0</v>
      </c>
      <c r="H243" s="357">
        <v>2.8660399999999999</v>
      </c>
      <c r="I243" s="354">
        <v>12.38095</v>
      </c>
      <c r="J243" s="355">
        <v>12.38095</v>
      </c>
      <c r="K243" s="358" t="s">
        <v>191</v>
      </c>
    </row>
    <row r="244" spans="1:11" ht="14.4" customHeight="1" thickBot="1" x14ac:dyDescent="0.35">
      <c r="A244" s="371" t="s">
        <v>425</v>
      </c>
      <c r="B244" s="349">
        <v>0</v>
      </c>
      <c r="C244" s="349">
        <v>5.2047699999999999</v>
      </c>
      <c r="D244" s="350">
        <v>5.2047699999999999</v>
      </c>
      <c r="E244" s="359" t="s">
        <v>191</v>
      </c>
      <c r="F244" s="349">
        <v>0</v>
      </c>
      <c r="G244" s="350">
        <v>0</v>
      </c>
      <c r="H244" s="352">
        <v>0.56133</v>
      </c>
      <c r="I244" s="349">
        <v>3.8628</v>
      </c>
      <c r="J244" s="350">
        <v>3.8628</v>
      </c>
      <c r="K244" s="360" t="s">
        <v>191</v>
      </c>
    </row>
    <row r="245" spans="1:11" ht="14.4" customHeight="1" thickBot="1" x14ac:dyDescent="0.35">
      <c r="A245" s="371" t="s">
        <v>426</v>
      </c>
      <c r="B245" s="349">
        <v>0</v>
      </c>
      <c r="C245" s="349">
        <v>1.3380000000000001</v>
      </c>
      <c r="D245" s="350">
        <v>1.3380000000000001</v>
      </c>
      <c r="E245" s="359" t="s">
        <v>191</v>
      </c>
      <c r="F245" s="349">
        <v>0</v>
      </c>
      <c r="G245" s="350">
        <v>0</v>
      </c>
      <c r="H245" s="352">
        <v>2.30471</v>
      </c>
      <c r="I245" s="349">
        <v>8.5181500000000003</v>
      </c>
      <c r="J245" s="350">
        <v>8.5181500000000003</v>
      </c>
      <c r="K245" s="360" t="s">
        <v>191</v>
      </c>
    </row>
    <row r="246" spans="1:11" ht="14.4" customHeight="1" thickBot="1" x14ac:dyDescent="0.35">
      <c r="A246" s="370" t="s">
        <v>427</v>
      </c>
      <c r="B246" s="354">
        <v>8565</v>
      </c>
      <c r="C246" s="354">
        <v>12447.66639</v>
      </c>
      <c r="D246" s="355">
        <v>3882.6663899999999</v>
      </c>
      <c r="E246" s="361">
        <v>1.4533177338000001</v>
      </c>
      <c r="F246" s="354">
        <v>12448</v>
      </c>
      <c r="G246" s="355">
        <v>5186.6666666666697</v>
      </c>
      <c r="H246" s="357">
        <v>1182.00875</v>
      </c>
      <c r="I246" s="354">
        <v>5436.9395800000002</v>
      </c>
      <c r="J246" s="355">
        <v>250.272913333334</v>
      </c>
      <c r="K246" s="362">
        <v>0.436772138496</v>
      </c>
    </row>
    <row r="247" spans="1:11" ht="14.4" customHeight="1" thickBot="1" x14ac:dyDescent="0.35">
      <c r="A247" s="371" t="s">
        <v>428</v>
      </c>
      <c r="B247" s="349">
        <v>3247</v>
      </c>
      <c r="C247" s="349">
        <v>4740.7070000000003</v>
      </c>
      <c r="D247" s="350">
        <v>1493.7070000000001</v>
      </c>
      <c r="E247" s="351">
        <v>1.4600267939630001</v>
      </c>
      <c r="F247" s="349">
        <v>5397</v>
      </c>
      <c r="G247" s="350">
        <v>2248.75</v>
      </c>
      <c r="H247" s="352">
        <v>417.33100000000002</v>
      </c>
      <c r="I247" s="349">
        <v>1983.6949999999999</v>
      </c>
      <c r="J247" s="350">
        <v>-265.05500000000001</v>
      </c>
      <c r="K247" s="353">
        <v>0.36755512321599998</v>
      </c>
    </row>
    <row r="248" spans="1:11" ht="14.4" customHeight="1" thickBot="1" x14ac:dyDescent="0.35">
      <c r="A248" s="371" t="s">
        <v>429</v>
      </c>
      <c r="B248" s="349">
        <v>3368</v>
      </c>
      <c r="C248" s="349">
        <v>5419.6189999999997</v>
      </c>
      <c r="D248" s="350">
        <v>2051.6190000000001</v>
      </c>
      <c r="E248" s="351">
        <v>1.609150534441</v>
      </c>
      <c r="F248" s="349">
        <v>5127</v>
      </c>
      <c r="G248" s="350">
        <v>2136.25</v>
      </c>
      <c r="H248" s="352">
        <v>514.11599999999999</v>
      </c>
      <c r="I248" s="349">
        <v>2441.6619999999998</v>
      </c>
      <c r="J248" s="350">
        <v>305.41199999999998</v>
      </c>
      <c r="K248" s="353">
        <v>0.47623600546099998</v>
      </c>
    </row>
    <row r="249" spans="1:11" ht="14.4" customHeight="1" thickBot="1" x14ac:dyDescent="0.35">
      <c r="A249" s="371" t="s">
        <v>430</v>
      </c>
      <c r="B249" s="349">
        <v>1950</v>
      </c>
      <c r="C249" s="349">
        <v>2287.3403899999998</v>
      </c>
      <c r="D249" s="350">
        <v>337.34039000000098</v>
      </c>
      <c r="E249" s="351">
        <v>1.1729950717940001</v>
      </c>
      <c r="F249" s="349">
        <v>1924</v>
      </c>
      <c r="G249" s="350">
        <v>801.66666666666595</v>
      </c>
      <c r="H249" s="352">
        <v>250.56174999999999</v>
      </c>
      <c r="I249" s="349">
        <v>1011.58258</v>
      </c>
      <c r="J249" s="350">
        <v>209.915913333334</v>
      </c>
      <c r="K249" s="353">
        <v>0.52577057172499997</v>
      </c>
    </row>
    <row r="250" spans="1:11" ht="14.4" customHeight="1" thickBot="1" x14ac:dyDescent="0.35">
      <c r="A250" s="370" t="s">
        <v>431</v>
      </c>
      <c r="B250" s="354">
        <v>0</v>
      </c>
      <c r="C250" s="354">
        <v>0</v>
      </c>
      <c r="D250" s="355">
        <v>0</v>
      </c>
      <c r="E250" s="356" t="s">
        <v>190</v>
      </c>
      <c r="F250" s="354">
        <v>0</v>
      </c>
      <c r="G250" s="355">
        <v>0</v>
      </c>
      <c r="H250" s="357">
        <v>19.403780000000001</v>
      </c>
      <c r="I250" s="354">
        <v>19.403780000000001</v>
      </c>
      <c r="J250" s="355">
        <v>19.403780000000001</v>
      </c>
      <c r="K250" s="358" t="s">
        <v>191</v>
      </c>
    </row>
    <row r="251" spans="1:11" ht="14.4" customHeight="1" thickBot="1" x14ac:dyDescent="0.35">
      <c r="A251" s="371" t="s">
        <v>432</v>
      </c>
      <c r="B251" s="349">
        <v>0</v>
      </c>
      <c r="C251" s="349">
        <v>0</v>
      </c>
      <c r="D251" s="350">
        <v>0</v>
      </c>
      <c r="E251" s="351">
        <v>1</v>
      </c>
      <c r="F251" s="349">
        <v>0</v>
      </c>
      <c r="G251" s="350">
        <v>0</v>
      </c>
      <c r="H251" s="352">
        <v>11.344709999999999</v>
      </c>
      <c r="I251" s="349">
        <v>11.344709999999999</v>
      </c>
      <c r="J251" s="350">
        <v>11.344709999999999</v>
      </c>
      <c r="K251" s="360" t="s">
        <v>191</v>
      </c>
    </row>
    <row r="252" spans="1:11" ht="14.4" customHeight="1" thickBot="1" x14ac:dyDescent="0.35">
      <c r="A252" s="371" t="s">
        <v>433</v>
      </c>
      <c r="B252" s="349">
        <v>0</v>
      </c>
      <c r="C252" s="349">
        <v>0</v>
      </c>
      <c r="D252" s="350">
        <v>0</v>
      </c>
      <c r="E252" s="351">
        <v>1</v>
      </c>
      <c r="F252" s="349">
        <v>0</v>
      </c>
      <c r="G252" s="350">
        <v>0</v>
      </c>
      <c r="H252" s="352">
        <v>8.0590700000000002</v>
      </c>
      <c r="I252" s="349">
        <v>8.0590700000000002</v>
      </c>
      <c r="J252" s="350">
        <v>8.0590700000000002</v>
      </c>
      <c r="K252" s="360" t="s">
        <v>191</v>
      </c>
    </row>
    <row r="253" spans="1:11" ht="14.4" customHeight="1" thickBot="1" x14ac:dyDescent="0.35">
      <c r="A253" s="369" t="s">
        <v>434</v>
      </c>
      <c r="B253" s="349">
        <v>337915</v>
      </c>
      <c r="C253" s="349">
        <v>375192.43935</v>
      </c>
      <c r="D253" s="350">
        <v>37277.439350000102</v>
      </c>
      <c r="E253" s="351">
        <v>1.110316024296</v>
      </c>
      <c r="F253" s="349">
        <v>402581</v>
      </c>
      <c r="G253" s="350">
        <v>167742.08333333299</v>
      </c>
      <c r="H253" s="352">
        <v>32437.55602</v>
      </c>
      <c r="I253" s="349">
        <v>167359.35482000001</v>
      </c>
      <c r="J253" s="350">
        <v>-382.72851333321898</v>
      </c>
      <c r="K253" s="353">
        <v>0.41571597969099999</v>
      </c>
    </row>
    <row r="254" spans="1:11" ht="14.4" customHeight="1" thickBot="1" x14ac:dyDescent="0.35">
      <c r="A254" s="370" t="s">
        <v>435</v>
      </c>
      <c r="B254" s="354">
        <v>337915</v>
      </c>
      <c r="C254" s="354">
        <v>375192.43935</v>
      </c>
      <c r="D254" s="355">
        <v>37277.439350000102</v>
      </c>
      <c r="E254" s="361">
        <v>1.110316024296</v>
      </c>
      <c r="F254" s="354">
        <v>402581</v>
      </c>
      <c r="G254" s="355">
        <v>167742.08333333299</v>
      </c>
      <c r="H254" s="357">
        <v>32437.55602</v>
      </c>
      <c r="I254" s="354">
        <v>167359.35482000001</v>
      </c>
      <c r="J254" s="355">
        <v>-382.72851333321898</v>
      </c>
      <c r="K254" s="362">
        <v>0.41571597969099999</v>
      </c>
    </row>
    <row r="255" spans="1:11" ht="14.4" customHeight="1" thickBot="1" x14ac:dyDescent="0.35">
      <c r="A255" s="371" t="s">
        <v>436</v>
      </c>
      <c r="B255" s="349">
        <v>24886</v>
      </c>
      <c r="C255" s="349">
        <v>28803.425780000001</v>
      </c>
      <c r="D255" s="350">
        <v>3917.42578</v>
      </c>
      <c r="E255" s="351">
        <v>1.157414842883</v>
      </c>
      <c r="F255" s="349">
        <v>32761.9186203059</v>
      </c>
      <c r="G255" s="350">
        <v>13650.799425127499</v>
      </c>
      <c r="H255" s="352">
        <v>2877.5999700000002</v>
      </c>
      <c r="I255" s="349">
        <v>13712.146699999999</v>
      </c>
      <c r="J255" s="350">
        <v>61.347274872539003</v>
      </c>
      <c r="K255" s="353">
        <v>0.41853918443900001</v>
      </c>
    </row>
    <row r="256" spans="1:11" ht="14.4" customHeight="1" thickBot="1" x14ac:dyDescent="0.35">
      <c r="A256" s="371" t="s">
        <v>437</v>
      </c>
      <c r="B256" s="349">
        <v>1045</v>
      </c>
      <c r="C256" s="349">
        <v>1079.4888000000001</v>
      </c>
      <c r="D256" s="350">
        <v>34.488799999999998</v>
      </c>
      <c r="E256" s="351">
        <v>1.033003636363</v>
      </c>
      <c r="F256" s="349">
        <v>990.997538389694</v>
      </c>
      <c r="G256" s="350">
        <v>412.91564099570599</v>
      </c>
      <c r="H256" s="352">
        <v>154.62926999999999</v>
      </c>
      <c r="I256" s="349">
        <v>469.69499000000002</v>
      </c>
      <c r="J256" s="350">
        <v>56.779349004293998</v>
      </c>
      <c r="K256" s="353">
        <v>0.47396181302599999</v>
      </c>
    </row>
    <row r="257" spans="1:11" ht="14.4" customHeight="1" thickBot="1" x14ac:dyDescent="0.35">
      <c r="A257" s="371" t="s">
        <v>438</v>
      </c>
      <c r="B257" s="349">
        <v>2311</v>
      </c>
      <c r="C257" s="349">
        <v>6172.3108099999999</v>
      </c>
      <c r="D257" s="350">
        <v>3861.3108099999999</v>
      </c>
      <c r="E257" s="351">
        <v>2.6708398139330001</v>
      </c>
      <c r="F257" s="349">
        <v>7415.9815789081404</v>
      </c>
      <c r="G257" s="350">
        <v>3089.99232454506</v>
      </c>
      <c r="H257" s="352">
        <v>745.05262000000005</v>
      </c>
      <c r="I257" s="349">
        <v>2606.8005499999999</v>
      </c>
      <c r="J257" s="350">
        <v>-483.19177454506098</v>
      </c>
      <c r="K257" s="353">
        <v>0.35151119541800002</v>
      </c>
    </row>
    <row r="258" spans="1:11" ht="14.4" customHeight="1" thickBot="1" x14ac:dyDescent="0.35">
      <c r="A258" s="371" t="s">
        <v>439</v>
      </c>
      <c r="B258" s="349">
        <v>107500</v>
      </c>
      <c r="C258" s="349">
        <v>117632.58149</v>
      </c>
      <c r="D258" s="350">
        <v>10132.58149</v>
      </c>
      <c r="E258" s="351">
        <v>1.0942565719999999</v>
      </c>
      <c r="F258" s="349">
        <v>120016.70188185301</v>
      </c>
      <c r="G258" s="350">
        <v>50006.959117438601</v>
      </c>
      <c r="H258" s="352">
        <v>9376.9231099999997</v>
      </c>
      <c r="I258" s="349">
        <v>49931.662470000003</v>
      </c>
      <c r="J258" s="350">
        <v>-75.296647438568002</v>
      </c>
      <c r="K258" s="353">
        <v>0.416039281925</v>
      </c>
    </row>
    <row r="259" spans="1:11" ht="14.4" customHeight="1" thickBot="1" x14ac:dyDescent="0.35">
      <c r="A259" s="371" t="s">
        <v>440</v>
      </c>
      <c r="B259" s="349">
        <v>150156</v>
      </c>
      <c r="C259" s="349">
        <v>161199.69706000001</v>
      </c>
      <c r="D259" s="350">
        <v>11043.6970599999</v>
      </c>
      <c r="E259" s="351">
        <v>1.0735481569830001</v>
      </c>
      <c r="F259" s="349">
        <v>176651.561202438</v>
      </c>
      <c r="G259" s="350">
        <v>73604.817167682602</v>
      </c>
      <c r="H259" s="352">
        <v>13721.669620000001</v>
      </c>
      <c r="I259" s="349">
        <v>73468.980190000002</v>
      </c>
      <c r="J259" s="350">
        <v>-135.83697768257099</v>
      </c>
      <c r="K259" s="353">
        <v>0.41589771236599998</v>
      </c>
    </row>
    <row r="260" spans="1:11" ht="14.4" customHeight="1" thickBot="1" x14ac:dyDescent="0.35">
      <c r="A260" s="371" t="s">
        <v>441</v>
      </c>
      <c r="B260" s="349">
        <v>4704</v>
      </c>
      <c r="C260" s="349">
        <v>5646.1169799999998</v>
      </c>
      <c r="D260" s="350">
        <v>942.11698000000104</v>
      </c>
      <c r="E260" s="351">
        <v>1.200279970238</v>
      </c>
      <c r="F260" s="349">
        <v>6422.9840454863797</v>
      </c>
      <c r="G260" s="350">
        <v>2676.2433522859901</v>
      </c>
      <c r="H260" s="352">
        <v>595.25102000000004</v>
      </c>
      <c r="I260" s="349">
        <v>2793.4550100000001</v>
      </c>
      <c r="J260" s="350">
        <v>117.211657714008</v>
      </c>
      <c r="K260" s="353">
        <v>0.43491545210400001</v>
      </c>
    </row>
    <row r="261" spans="1:11" ht="14.4" customHeight="1" thickBot="1" x14ac:dyDescent="0.35">
      <c r="A261" s="371" t="s">
        <v>442</v>
      </c>
      <c r="B261" s="349">
        <v>15519</v>
      </c>
      <c r="C261" s="349">
        <v>18056.580139999998</v>
      </c>
      <c r="D261" s="350">
        <v>2537.58014</v>
      </c>
      <c r="E261" s="351">
        <v>1.1635144107219999</v>
      </c>
      <c r="F261" s="349">
        <v>19703.9510559339</v>
      </c>
      <c r="G261" s="350">
        <v>8209.9796066391391</v>
      </c>
      <c r="H261" s="352">
        <v>1427.3136999999999</v>
      </c>
      <c r="I261" s="349">
        <v>8003.2611999999999</v>
      </c>
      <c r="J261" s="350">
        <v>-206.71840663914099</v>
      </c>
      <c r="K261" s="353">
        <v>0.40617545066299998</v>
      </c>
    </row>
    <row r="262" spans="1:11" ht="14.4" customHeight="1" thickBot="1" x14ac:dyDescent="0.35">
      <c r="A262" s="371" t="s">
        <v>443</v>
      </c>
      <c r="B262" s="349">
        <v>19743</v>
      </c>
      <c r="C262" s="349">
        <v>22115.759139999998</v>
      </c>
      <c r="D262" s="350">
        <v>2372.7591400000001</v>
      </c>
      <c r="E262" s="351">
        <v>1.1201822995490001</v>
      </c>
      <c r="F262" s="349">
        <v>23794.940894029001</v>
      </c>
      <c r="G262" s="350">
        <v>9914.5587058454294</v>
      </c>
      <c r="H262" s="352">
        <v>2269.1527900000001</v>
      </c>
      <c r="I262" s="349">
        <v>10125.381600000001</v>
      </c>
      <c r="J262" s="350">
        <v>210.82289415456901</v>
      </c>
      <c r="K262" s="353">
        <v>0.425526654808</v>
      </c>
    </row>
    <row r="263" spans="1:11" ht="14.4" customHeight="1" thickBot="1" x14ac:dyDescent="0.35">
      <c r="A263" s="371" t="s">
        <v>444</v>
      </c>
      <c r="B263" s="349">
        <v>565</v>
      </c>
      <c r="C263" s="349">
        <v>780.38743999999997</v>
      </c>
      <c r="D263" s="350">
        <v>215.38744</v>
      </c>
      <c r="E263" s="351">
        <v>1.3812167079640001</v>
      </c>
      <c r="F263" s="349">
        <v>214.99946594731</v>
      </c>
      <c r="G263" s="350">
        <v>89.583110811379001</v>
      </c>
      <c r="H263" s="352">
        <v>31.36355</v>
      </c>
      <c r="I263" s="349">
        <v>99.559460000000001</v>
      </c>
      <c r="J263" s="350">
        <v>9.9763491886200004</v>
      </c>
      <c r="K263" s="353">
        <v>0.46306840605999999</v>
      </c>
    </row>
    <row r="264" spans="1:11" ht="14.4" customHeight="1" thickBot="1" x14ac:dyDescent="0.35">
      <c r="A264" s="371" t="s">
        <v>445</v>
      </c>
      <c r="B264" s="349">
        <v>0</v>
      </c>
      <c r="C264" s="349">
        <v>0</v>
      </c>
      <c r="D264" s="350">
        <v>0</v>
      </c>
      <c r="E264" s="351">
        <v>1</v>
      </c>
      <c r="F264" s="349">
        <v>17.999955288612</v>
      </c>
      <c r="G264" s="350">
        <v>7.499981370255</v>
      </c>
      <c r="H264" s="352">
        <v>0</v>
      </c>
      <c r="I264" s="349">
        <v>4.4910199999999998</v>
      </c>
      <c r="J264" s="350">
        <v>-3.0089613702550002</v>
      </c>
      <c r="K264" s="353">
        <v>0.24950173086399999</v>
      </c>
    </row>
    <row r="265" spans="1:11" ht="14.4" customHeight="1" thickBot="1" x14ac:dyDescent="0.35">
      <c r="A265" s="371" t="s">
        <v>446</v>
      </c>
      <c r="B265" s="349">
        <v>0</v>
      </c>
      <c r="C265" s="349">
        <v>89.739419999999996</v>
      </c>
      <c r="D265" s="350">
        <v>89.739419999999996</v>
      </c>
      <c r="E265" s="359" t="s">
        <v>191</v>
      </c>
      <c r="F265" s="349">
        <v>379.99905609292</v>
      </c>
      <c r="G265" s="350">
        <v>158.332940038717</v>
      </c>
      <c r="H265" s="352">
        <v>18.06418</v>
      </c>
      <c r="I265" s="349">
        <v>134.43460999999999</v>
      </c>
      <c r="J265" s="350">
        <v>-23.898330038716001</v>
      </c>
      <c r="K265" s="353">
        <v>0.353776168241</v>
      </c>
    </row>
    <row r="266" spans="1:11" ht="14.4" customHeight="1" thickBot="1" x14ac:dyDescent="0.35">
      <c r="A266" s="371" t="s">
        <v>447</v>
      </c>
      <c r="B266" s="349">
        <v>326</v>
      </c>
      <c r="C266" s="349">
        <v>506.31186000000002</v>
      </c>
      <c r="D266" s="350">
        <v>180.31186</v>
      </c>
      <c r="E266" s="351">
        <v>1.55310386503</v>
      </c>
      <c r="F266" s="349">
        <v>48.999878285666</v>
      </c>
      <c r="G266" s="350">
        <v>20.416615952360001</v>
      </c>
      <c r="H266" s="352">
        <v>6.9603099999999998</v>
      </c>
      <c r="I266" s="349">
        <v>33.484020000000001</v>
      </c>
      <c r="J266" s="350">
        <v>13.067404047639</v>
      </c>
      <c r="K266" s="353">
        <v>0.68334904435400001</v>
      </c>
    </row>
    <row r="267" spans="1:11" ht="14.4" customHeight="1" thickBot="1" x14ac:dyDescent="0.35">
      <c r="A267" s="371" t="s">
        <v>448</v>
      </c>
      <c r="B267" s="349">
        <v>264</v>
      </c>
      <c r="C267" s="349">
        <v>234.5994</v>
      </c>
      <c r="D267" s="350">
        <v>-29.400600000000001</v>
      </c>
      <c r="E267" s="351">
        <v>0.88863409090900003</v>
      </c>
      <c r="F267" s="349">
        <v>193.999518110596</v>
      </c>
      <c r="G267" s="350">
        <v>80.833132546081004</v>
      </c>
      <c r="H267" s="352">
        <v>13.92062</v>
      </c>
      <c r="I267" s="349">
        <v>79.999889999999994</v>
      </c>
      <c r="J267" s="350">
        <v>-0.83324254608100001</v>
      </c>
      <c r="K267" s="353">
        <v>0.41237159132700002</v>
      </c>
    </row>
    <row r="268" spans="1:11" ht="14.4" customHeight="1" thickBot="1" x14ac:dyDescent="0.35">
      <c r="A268" s="371" t="s">
        <v>449</v>
      </c>
      <c r="B268" s="349">
        <v>671</v>
      </c>
      <c r="C268" s="349">
        <v>731.52143999999998</v>
      </c>
      <c r="D268" s="350">
        <v>60.521439999998996</v>
      </c>
      <c r="E268" s="351">
        <v>1.090195886736</v>
      </c>
      <c r="F268" s="349">
        <v>513.998723241476</v>
      </c>
      <c r="G268" s="350">
        <v>214.166134683948</v>
      </c>
      <c r="H268" s="352">
        <v>76.456519999999998</v>
      </c>
      <c r="I268" s="349">
        <v>274.28957000000003</v>
      </c>
      <c r="J268" s="350">
        <v>60.123435316051001</v>
      </c>
      <c r="K268" s="353">
        <v>0.53363862125999995</v>
      </c>
    </row>
    <row r="269" spans="1:11" ht="14.4" customHeight="1" thickBot="1" x14ac:dyDescent="0.35">
      <c r="A269" s="371" t="s">
        <v>450</v>
      </c>
      <c r="B269" s="349">
        <v>759</v>
      </c>
      <c r="C269" s="349">
        <v>650.76946999999996</v>
      </c>
      <c r="D269" s="350">
        <v>-108.23053</v>
      </c>
      <c r="E269" s="351">
        <v>0.85740378129100003</v>
      </c>
      <c r="F269" s="349">
        <v>607.998489748672</v>
      </c>
      <c r="G269" s="350">
        <v>253.332704061947</v>
      </c>
      <c r="H269" s="352">
        <v>47.600009999999997</v>
      </c>
      <c r="I269" s="349">
        <v>248.94767999999999</v>
      </c>
      <c r="J269" s="350">
        <v>-4.3850240619459999</v>
      </c>
      <c r="K269" s="353">
        <v>0.40945443812299998</v>
      </c>
    </row>
    <row r="270" spans="1:11" ht="14.4" customHeight="1" thickBot="1" x14ac:dyDescent="0.35">
      <c r="A270" s="371" t="s">
        <v>451</v>
      </c>
      <c r="B270" s="349">
        <v>1267</v>
      </c>
      <c r="C270" s="349">
        <v>1576.5112799999999</v>
      </c>
      <c r="D270" s="350">
        <v>309.51128</v>
      </c>
      <c r="E270" s="351">
        <v>1.2442867245460001</v>
      </c>
      <c r="F270" s="349">
        <v>1472.99634111808</v>
      </c>
      <c r="G270" s="350">
        <v>613.74847546586795</v>
      </c>
      <c r="H270" s="352">
        <v>130.90433999999999</v>
      </c>
      <c r="I270" s="349">
        <v>663.46</v>
      </c>
      <c r="J270" s="350">
        <v>49.711524534132003</v>
      </c>
      <c r="K270" s="353">
        <v>0.45041523965699998</v>
      </c>
    </row>
    <row r="271" spans="1:11" ht="14.4" customHeight="1" thickBot="1" x14ac:dyDescent="0.35">
      <c r="A271" s="371" t="s">
        <v>452</v>
      </c>
      <c r="B271" s="349">
        <v>8199</v>
      </c>
      <c r="C271" s="349">
        <v>9916.6388399999996</v>
      </c>
      <c r="D271" s="350">
        <v>1717.6388400000001</v>
      </c>
      <c r="E271" s="351">
        <v>1.2094936992309999</v>
      </c>
      <c r="F271" s="349">
        <v>11370.9717548226</v>
      </c>
      <c r="G271" s="350">
        <v>4737.90489784276</v>
      </c>
      <c r="H271" s="352">
        <v>944.69439</v>
      </c>
      <c r="I271" s="349">
        <v>4709.3058600000004</v>
      </c>
      <c r="J271" s="350">
        <v>-28.599037842756001</v>
      </c>
      <c r="K271" s="353">
        <v>0.414151574864</v>
      </c>
    </row>
    <row r="272" spans="1:11" ht="14.4" customHeight="1" thickBot="1" x14ac:dyDescent="0.35">
      <c r="A272" s="368" t="s">
        <v>453</v>
      </c>
      <c r="B272" s="349">
        <v>1036.3932393223799</v>
      </c>
      <c r="C272" s="349">
        <v>2278.97226</v>
      </c>
      <c r="D272" s="350">
        <v>1242.5790206776201</v>
      </c>
      <c r="E272" s="351">
        <v>2.1989455098040001</v>
      </c>
      <c r="F272" s="349">
        <v>1382.5160205140501</v>
      </c>
      <c r="G272" s="350">
        <v>576.04834188085294</v>
      </c>
      <c r="H272" s="352">
        <v>49.510930000000002</v>
      </c>
      <c r="I272" s="349">
        <v>623.27023999999994</v>
      </c>
      <c r="J272" s="350">
        <v>47.221898119146999</v>
      </c>
      <c r="K272" s="353">
        <v>0.45082315918999999</v>
      </c>
    </row>
    <row r="273" spans="1:11" ht="14.4" customHeight="1" thickBot="1" x14ac:dyDescent="0.35">
      <c r="A273" s="369" t="s">
        <v>454</v>
      </c>
      <c r="B273" s="349">
        <v>0</v>
      </c>
      <c r="C273" s="349">
        <v>0</v>
      </c>
      <c r="D273" s="350">
        <v>0</v>
      </c>
      <c r="E273" s="351">
        <v>1</v>
      </c>
      <c r="F273" s="349">
        <v>0</v>
      </c>
      <c r="G273" s="350">
        <v>0</v>
      </c>
      <c r="H273" s="352">
        <v>0</v>
      </c>
      <c r="I273" s="349">
        <v>135.94889000000001</v>
      </c>
      <c r="J273" s="350">
        <v>135.94889000000001</v>
      </c>
      <c r="K273" s="360" t="s">
        <v>191</v>
      </c>
    </row>
    <row r="274" spans="1:11" ht="14.4" customHeight="1" thickBot="1" x14ac:dyDescent="0.35">
      <c r="A274" s="370" t="s">
        <v>455</v>
      </c>
      <c r="B274" s="354">
        <v>0</v>
      </c>
      <c r="C274" s="354">
        <v>0</v>
      </c>
      <c r="D274" s="355">
        <v>0</v>
      </c>
      <c r="E274" s="361">
        <v>1</v>
      </c>
      <c r="F274" s="354">
        <v>0</v>
      </c>
      <c r="G274" s="355">
        <v>0</v>
      </c>
      <c r="H274" s="357">
        <v>0</v>
      </c>
      <c r="I274" s="354">
        <v>135.94889000000001</v>
      </c>
      <c r="J274" s="355">
        <v>135.94889000000001</v>
      </c>
      <c r="K274" s="358" t="s">
        <v>191</v>
      </c>
    </row>
    <row r="275" spans="1:11" ht="14.4" customHeight="1" thickBot="1" x14ac:dyDescent="0.35">
      <c r="A275" s="371" t="s">
        <v>456</v>
      </c>
      <c r="B275" s="349">
        <v>0</v>
      </c>
      <c r="C275" s="349">
        <v>0</v>
      </c>
      <c r="D275" s="350">
        <v>0</v>
      </c>
      <c r="E275" s="351">
        <v>1</v>
      </c>
      <c r="F275" s="349">
        <v>0</v>
      </c>
      <c r="G275" s="350">
        <v>0</v>
      </c>
      <c r="H275" s="352">
        <v>0</v>
      </c>
      <c r="I275" s="349">
        <v>135.94889000000001</v>
      </c>
      <c r="J275" s="350">
        <v>135.94889000000001</v>
      </c>
      <c r="K275" s="360" t="s">
        <v>191</v>
      </c>
    </row>
    <row r="276" spans="1:11" ht="14.4" customHeight="1" thickBot="1" x14ac:dyDescent="0.35">
      <c r="A276" s="369" t="s">
        <v>457</v>
      </c>
      <c r="B276" s="349">
        <v>0</v>
      </c>
      <c r="C276" s="349">
        <v>72.289000000000001</v>
      </c>
      <c r="D276" s="350">
        <v>72.289000000000001</v>
      </c>
      <c r="E276" s="359" t="s">
        <v>190</v>
      </c>
      <c r="F276" s="349">
        <v>0</v>
      </c>
      <c r="G276" s="350">
        <v>0</v>
      </c>
      <c r="H276" s="352">
        <v>1.5</v>
      </c>
      <c r="I276" s="349">
        <v>34.765970000000003</v>
      </c>
      <c r="J276" s="350">
        <v>34.765970000000003</v>
      </c>
      <c r="K276" s="360" t="s">
        <v>190</v>
      </c>
    </row>
    <row r="277" spans="1:11" ht="14.4" customHeight="1" thickBot="1" x14ac:dyDescent="0.35">
      <c r="A277" s="370" t="s">
        <v>458</v>
      </c>
      <c r="B277" s="354">
        <v>0</v>
      </c>
      <c r="C277" s="354">
        <v>41.539000000000001</v>
      </c>
      <c r="D277" s="355">
        <v>41.539000000000001</v>
      </c>
      <c r="E277" s="356" t="s">
        <v>190</v>
      </c>
      <c r="F277" s="354">
        <v>0</v>
      </c>
      <c r="G277" s="355">
        <v>0</v>
      </c>
      <c r="H277" s="357">
        <v>0</v>
      </c>
      <c r="I277" s="354">
        <v>22.265969999999999</v>
      </c>
      <c r="J277" s="355">
        <v>22.265969999999999</v>
      </c>
      <c r="K277" s="358" t="s">
        <v>190</v>
      </c>
    </row>
    <row r="278" spans="1:11" ht="14.4" customHeight="1" thickBot="1" x14ac:dyDescent="0.35">
      <c r="A278" s="371" t="s">
        <v>459</v>
      </c>
      <c r="B278" s="349">
        <v>0</v>
      </c>
      <c r="C278" s="349">
        <v>41.539000000000001</v>
      </c>
      <c r="D278" s="350">
        <v>41.539000000000001</v>
      </c>
      <c r="E278" s="359" t="s">
        <v>190</v>
      </c>
      <c r="F278" s="349">
        <v>0</v>
      </c>
      <c r="G278" s="350">
        <v>0</v>
      </c>
      <c r="H278" s="352">
        <v>0</v>
      </c>
      <c r="I278" s="349">
        <v>22.265969999999999</v>
      </c>
      <c r="J278" s="350">
        <v>22.265969999999999</v>
      </c>
      <c r="K278" s="360" t="s">
        <v>190</v>
      </c>
    </row>
    <row r="279" spans="1:11" ht="14.4" customHeight="1" thickBot="1" x14ac:dyDescent="0.35">
      <c r="A279" s="370" t="s">
        <v>460</v>
      </c>
      <c r="B279" s="354">
        <v>0</v>
      </c>
      <c r="C279" s="354">
        <v>30.75</v>
      </c>
      <c r="D279" s="355">
        <v>30.75</v>
      </c>
      <c r="E279" s="356" t="s">
        <v>191</v>
      </c>
      <c r="F279" s="354">
        <v>0</v>
      </c>
      <c r="G279" s="355">
        <v>0</v>
      </c>
      <c r="H279" s="357">
        <v>1.5</v>
      </c>
      <c r="I279" s="354">
        <v>12.5</v>
      </c>
      <c r="J279" s="355">
        <v>12.5</v>
      </c>
      <c r="K279" s="358" t="s">
        <v>190</v>
      </c>
    </row>
    <row r="280" spans="1:11" ht="14.4" customHeight="1" thickBot="1" x14ac:dyDescent="0.35">
      <c r="A280" s="371" t="s">
        <v>461</v>
      </c>
      <c r="B280" s="349">
        <v>0</v>
      </c>
      <c r="C280" s="349">
        <v>30.75</v>
      </c>
      <c r="D280" s="350">
        <v>30.75</v>
      </c>
      <c r="E280" s="359" t="s">
        <v>191</v>
      </c>
      <c r="F280" s="349">
        <v>0</v>
      </c>
      <c r="G280" s="350">
        <v>0</v>
      </c>
      <c r="H280" s="352">
        <v>1.5</v>
      </c>
      <c r="I280" s="349">
        <v>12.5</v>
      </c>
      <c r="J280" s="350">
        <v>12.5</v>
      </c>
      <c r="K280" s="360" t="s">
        <v>190</v>
      </c>
    </row>
    <row r="281" spans="1:11" ht="14.4" customHeight="1" thickBot="1" x14ac:dyDescent="0.35">
      <c r="A281" s="372" t="s">
        <v>462</v>
      </c>
      <c r="B281" s="354">
        <v>1036.3932393223799</v>
      </c>
      <c r="C281" s="354">
        <v>2206.6832599999998</v>
      </c>
      <c r="D281" s="355">
        <v>1170.2900206776201</v>
      </c>
      <c r="E281" s="361">
        <v>2.129194958317</v>
      </c>
      <c r="F281" s="354">
        <v>1382.5160205140501</v>
      </c>
      <c r="G281" s="355">
        <v>576.04834188085294</v>
      </c>
      <c r="H281" s="357">
        <v>48.010930000000002</v>
      </c>
      <c r="I281" s="354">
        <v>452.55538000000001</v>
      </c>
      <c r="J281" s="355">
        <v>-123.492961880853</v>
      </c>
      <c r="K281" s="362">
        <v>0.32734187039000001</v>
      </c>
    </row>
    <row r="282" spans="1:11" ht="14.4" customHeight="1" thickBot="1" x14ac:dyDescent="0.35">
      <c r="A282" s="370" t="s">
        <v>463</v>
      </c>
      <c r="B282" s="354">
        <v>0</v>
      </c>
      <c r="C282" s="354">
        <v>53.25806</v>
      </c>
      <c r="D282" s="355">
        <v>53.25806</v>
      </c>
      <c r="E282" s="356" t="s">
        <v>190</v>
      </c>
      <c r="F282" s="354">
        <v>0</v>
      </c>
      <c r="G282" s="355">
        <v>0</v>
      </c>
      <c r="H282" s="357">
        <v>8.7000000000000001E-4</v>
      </c>
      <c r="I282" s="354">
        <v>-17.765789999999999</v>
      </c>
      <c r="J282" s="355">
        <v>-17.765789999999999</v>
      </c>
      <c r="K282" s="358" t="s">
        <v>190</v>
      </c>
    </row>
    <row r="283" spans="1:11" ht="14.4" customHeight="1" thickBot="1" x14ac:dyDescent="0.35">
      <c r="A283" s="371" t="s">
        <v>464</v>
      </c>
      <c r="B283" s="349">
        <v>0</v>
      </c>
      <c r="C283" s="349">
        <v>6.0600000000000003E-3</v>
      </c>
      <c r="D283" s="350">
        <v>6.0600000000000003E-3</v>
      </c>
      <c r="E283" s="359" t="s">
        <v>190</v>
      </c>
      <c r="F283" s="349">
        <v>0</v>
      </c>
      <c r="G283" s="350">
        <v>0</v>
      </c>
      <c r="H283" s="352">
        <v>8.7000000000000001E-4</v>
      </c>
      <c r="I283" s="349">
        <v>4.28E-3</v>
      </c>
      <c r="J283" s="350">
        <v>4.28E-3</v>
      </c>
      <c r="K283" s="360" t="s">
        <v>190</v>
      </c>
    </row>
    <row r="284" spans="1:11" ht="14.4" customHeight="1" thickBot="1" x14ac:dyDescent="0.35">
      <c r="A284" s="371" t="s">
        <v>465</v>
      </c>
      <c r="B284" s="349">
        <v>0</v>
      </c>
      <c r="C284" s="349">
        <v>53.252000000000002</v>
      </c>
      <c r="D284" s="350">
        <v>53.252000000000002</v>
      </c>
      <c r="E284" s="359" t="s">
        <v>190</v>
      </c>
      <c r="F284" s="349">
        <v>0</v>
      </c>
      <c r="G284" s="350">
        <v>0</v>
      </c>
      <c r="H284" s="352">
        <v>0</v>
      </c>
      <c r="I284" s="349">
        <v>-17.77007</v>
      </c>
      <c r="J284" s="350">
        <v>-17.77007</v>
      </c>
      <c r="K284" s="360" t="s">
        <v>190</v>
      </c>
    </row>
    <row r="285" spans="1:11" ht="14.4" customHeight="1" thickBot="1" x14ac:dyDescent="0.35">
      <c r="A285" s="373" t="s">
        <v>466</v>
      </c>
      <c r="B285" s="349">
        <v>0</v>
      </c>
      <c r="C285" s="349">
        <v>0</v>
      </c>
      <c r="D285" s="350">
        <v>0</v>
      </c>
      <c r="E285" s="351">
        <v>1</v>
      </c>
      <c r="F285" s="349">
        <v>0</v>
      </c>
      <c r="G285" s="350">
        <v>0</v>
      </c>
      <c r="H285" s="352">
        <v>42.229320000000001</v>
      </c>
      <c r="I285" s="349">
        <v>42.229320000000001</v>
      </c>
      <c r="J285" s="350">
        <v>42.229320000000001</v>
      </c>
      <c r="K285" s="360" t="s">
        <v>191</v>
      </c>
    </row>
    <row r="286" spans="1:11" ht="14.4" customHeight="1" thickBot="1" x14ac:dyDescent="0.35">
      <c r="A286" s="371" t="s">
        <v>467</v>
      </c>
      <c r="B286" s="349">
        <v>0</v>
      </c>
      <c r="C286" s="349">
        <v>0</v>
      </c>
      <c r="D286" s="350">
        <v>0</v>
      </c>
      <c r="E286" s="351">
        <v>1</v>
      </c>
      <c r="F286" s="349">
        <v>0</v>
      </c>
      <c r="G286" s="350">
        <v>0</v>
      </c>
      <c r="H286" s="352">
        <v>42.229320000000001</v>
      </c>
      <c r="I286" s="349">
        <v>42.229320000000001</v>
      </c>
      <c r="J286" s="350">
        <v>42.229320000000001</v>
      </c>
      <c r="K286" s="360" t="s">
        <v>191</v>
      </c>
    </row>
    <row r="287" spans="1:11" ht="14.4" customHeight="1" thickBot="1" x14ac:dyDescent="0.35">
      <c r="A287" s="370" t="s">
        <v>468</v>
      </c>
      <c r="B287" s="354">
        <v>1036.3932393223799</v>
      </c>
      <c r="C287" s="354">
        <v>2153.4252000000001</v>
      </c>
      <c r="D287" s="355">
        <v>1117.03196067762</v>
      </c>
      <c r="E287" s="361">
        <v>2.0778070700339999</v>
      </c>
      <c r="F287" s="354">
        <v>1382.5160205140501</v>
      </c>
      <c r="G287" s="355">
        <v>576.04834188085294</v>
      </c>
      <c r="H287" s="357">
        <v>5.7807399999999998</v>
      </c>
      <c r="I287" s="354">
        <v>428.09185000000002</v>
      </c>
      <c r="J287" s="355">
        <v>-147.95649188085301</v>
      </c>
      <c r="K287" s="362">
        <v>0.3096469362</v>
      </c>
    </row>
    <row r="288" spans="1:11" ht="14.4" customHeight="1" thickBot="1" x14ac:dyDescent="0.35">
      <c r="A288" s="371" t="s">
        <v>469</v>
      </c>
      <c r="B288" s="349">
        <v>0</v>
      </c>
      <c r="C288" s="349">
        <v>28</v>
      </c>
      <c r="D288" s="350">
        <v>28</v>
      </c>
      <c r="E288" s="359" t="s">
        <v>191</v>
      </c>
      <c r="F288" s="349">
        <v>0</v>
      </c>
      <c r="G288" s="350">
        <v>0</v>
      </c>
      <c r="H288" s="352">
        <v>4</v>
      </c>
      <c r="I288" s="349">
        <v>12</v>
      </c>
      <c r="J288" s="350">
        <v>12</v>
      </c>
      <c r="K288" s="360" t="s">
        <v>190</v>
      </c>
    </row>
    <row r="289" spans="1:11" ht="14.4" customHeight="1" thickBot="1" x14ac:dyDescent="0.35">
      <c r="A289" s="371" t="s">
        <v>470</v>
      </c>
      <c r="B289" s="349">
        <v>1033.91660253744</v>
      </c>
      <c r="C289" s="349">
        <v>2123.9789000000001</v>
      </c>
      <c r="D289" s="350">
        <v>1090.0622974625601</v>
      </c>
      <c r="E289" s="351">
        <v>2.0543038914229999</v>
      </c>
      <c r="F289" s="349">
        <v>1380.2986303389</v>
      </c>
      <c r="G289" s="350">
        <v>575.12442930787302</v>
      </c>
      <c r="H289" s="352">
        <v>1.78074</v>
      </c>
      <c r="I289" s="349">
        <v>416.09185000000002</v>
      </c>
      <c r="J289" s="350">
        <v>-159.03257930787299</v>
      </c>
      <c r="K289" s="353">
        <v>0.30145059978599997</v>
      </c>
    </row>
    <row r="290" spans="1:11" ht="14.4" customHeight="1" thickBot="1" x14ac:dyDescent="0.35">
      <c r="A290" s="371" t="s">
        <v>471</v>
      </c>
      <c r="B290" s="349">
        <v>2.4766367849319999</v>
      </c>
      <c r="C290" s="349">
        <v>1.4462999999999999</v>
      </c>
      <c r="D290" s="350">
        <v>-1.030336784932</v>
      </c>
      <c r="E290" s="351">
        <v>0.583977436174</v>
      </c>
      <c r="F290" s="349">
        <v>2.2173901751509999</v>
      </c>
      <c r="G290" s="350">
        <v>0.92391257297899998</v>
      </c>
      <c r="H290" s="352">
        <v>0</v>
      </c>
      <c r="I290" s="349">
        <v>0</v>
      </c>
      <c r="J290" s="350">
        <v>-0.92391257297899998</v>
      </c>
      <c r="K290" s="353">
        <v>0</v>
      </c>
    </row>
    <row r="291" spans="1:11" ht="14.4" customHeight="1" thickBot="1" x14ac:dyDescent="0.35">
      <c r="A291" s="368" t="s">
        <v>472</v>
      </c>
      <c r="B291" s="349">
        <v>0</v>
      </c>
      <c r="C291" s="349">
        <v>2.7823199999999999</v>
      </c>
      <c r="D291" s="350">
        <v>2.7823199999999999</v>
      </c>
      <c r="E291" s="359" t="s">
        <v>191</v>
      </c>
      <c r="F291" s="349">
        <v>0</v>
      </c>
      <c r="G291" s="350">
        <v>0</v>
      </c>
      <c r="H291" s="352">
        <v>0</v>
      </c>
      <c r="I291" s="349">
        <v>-0.15587000000000001</v>
      </c>
      <c r="J291" s="350">
        <v>-0.15587000000000001</v>
      </c>
      <c r="K291" s="360" t="s">
        <v>190</v>
      </c>
    </row>
    <row r="292" spans="1:11" ht="14.4" customHeight="1" thickBot="1" x14ac:dyDescent="0.35">
      <c r="A292" s="372" t="s">
        <v>473</v>
      </c>
      <c r="B292" s="354">
        <v>0</v>
      </c>
      <c r="C292" s="354">
        <v>2.7823199999999999</v>
      </c>
      <c r="D292" s="355">
        <v>2.7823199999999999</v>
      </c>
      <c r="E292" s="356" t="s">
        <v>191</v>
      </c>
      <c r="F292" s="354">
        <v>0</v>
      </c>
      <c r="G292" s="355">
        <v>0</v>
      </c>
      <c r="H292" s="357">
        <v>0</v>
      </c>
      <c r="I292" s="354">
        <v>-0.15587000000000001</v>
      </c>
      <c r="J292" s="355">
        <v>-0.15587000000000001</v>
      </c>
      <c r="K292" s="358" t="s">
        <v>190</v>
      </c>
    </row>
    <row r="293" spans="1:11" ht="14.4" customHeight="1" thickBot="1" x14ac:dyDescent="0.35">
      <c r="A293" s="370" t="s">
        <v>474</v>
      </c>
      <c r="B293" s="354">
        <v>0</v>
      </c>
      <c r="C293" s="354">
        <v>2.7823199999999999</v>
      </c>
      <c r="D293" s="355">
        <v>2.7823199999999999</v>
      </c>
      <c r="E293" s="356" t="s">
        <v>191</v>
      </c>
      <c r="F293" s="354">
        <v>0</v>
      </c>
      <c r="G293" s="355">
        <v>0</v>
      </c>
      <c r="H293" s="357">
        <v>0</v>
      </c>
      <c r="I293" s="354">
        <v>-0.15587000000000001</v>
      </c>
      <c r="J293" s="355">
        <v>-0.15587000000000001</v>
      </c>
      <c r="K293" s="358" t="s">
        <v>190</v>
      </c>
    </row>
    <row r="294" spans="1:11" ht="14.4" customHeight="1" thickBot="1" x14ac:dyDescent="0.35">
      <c r="A294" s="371" t="s">
        <v>475</v>
      </c>
      <c r="B294" s="349">
        <v>0</v>
      </c>
      <c r="C294" s="349">
        <v>2.7823199999999999</v>
      </c>
      <c r="D294" s="350">
        <v>2.7823199999999999</v>
      </c>
      <c r="E294" s="359" t="s">
        <v>191</v>
      </c>
      <c r="F294" s="349">
        <v>0</v>
      </c>
      <c r="G294" s="350">
        <v>0</v>
      </c>
      <c r="H294" s="352">
        <v>0</v>
      </c>
      <c r="I294" s="349">
        <v>-0.15587000000000001</v>
      </c>
      <c r="J294" s="350">
        <v>-0.15587000000000001</v>
      </c>
      <c r="K294" s="360" t="s">
        <v>190</v>
      </c>
    </row>
    <row r="295" spans="1:11" ht="14.4" customHeight="1" thickBot="1" x14ac:dyDescent="0.35">
      <c r="A295" s="367" t="s">
        <v>476</v>
      </c>
      <c r="B295" s="349">
        <v>7657.0064123417396</v>
      </c>
      <c r="C295" s="349">
        <v>7901.6913100000002</v>
      </c>
      <c r="D295" s="350">
        <v>244.68489765826101</v>
      </c>
      <c r="E295" s="351">
        <v>1.031955686658</v>
      </c>
      <c r="F295" s="349">
        <v>8967.9547098562707</v>
      </c>
      <c r="G295" s="350">
        <v>3736.6477957734501</v>
      </c>
      <c r="H295" s="352">
        <v>666.43449999999996</v>
      </c>
      <c r="I295" s="349">
        <v>3440.05917</v>
      </c>
      <c r="J295" s="350">
        <v>-296.58862577344701</v>
      </c>
      <c r="K295" s="353">
        <v>0.38359461898399999</v>
      </c>
    </row>
    <row r="296" spans="1:11" ht="14.4" customHeight="1" thickBot="1" x14ac:dyDescent="0.35">
      <c r="A296" s="374" t="s">
        <v>477</v>
      </c>
      <c r="B296" s="354">
        <v>7657.0064123417396</v>
      </c>
      <c r="C296" s="354">
        <v>7901.6913100000002</v>
      </c>
      <c r="D296" s="355">
        <v>244.68489765826101</v>
      </c>
      <c r="E296" s="361">
        <v>1.031955686658</v>
      </c>
      <c r="F296" s="354">
        <v>8967.9547098562707</v>
      </c>
      <c r="G296" s="355">
        <v>3736.6477957734501</v>
      </c>
      <c r="H296" s="357">
        <v>666.43449999999996</v>
      </c>
      <c r="I296" s="354">
        <v>3440.05917</v>
      </c>
      <c r="J296" s="355">
        <v>-296.58862577344701</v>
      </c>
      <c r="K296" s="362">
        <v>0.38359461898399999</v>
      </c>
    </row>
    <row r="297" spans="1:11" ht="14.4" customHeight="1" thickBot="1" x14ac:dyDescent="0.35">
      <c r="A297" s="372" t="s">
        <v>36</v>
      </c>
      <c r="B297" s="354">
        <v>7657.0064123417396</v>
      </c>
      <c r="C297" s="354">
        <v>7901.6913100000002</v>
      </c>
      <c r="D297" s="355">
        <v>244.68489765826101</v>
      </c>
      <c r="E297" s="361">
        <v>1.031955686658</v>
      </c>
      <c r="F297" s="354">
        <v>8967.9547098562707</v>
      </c>
      <c r="G297" s="355">
        <v>3736.6477957734501</v>
      </c>
      <c r="H297" s="357">
        <v>666.43449999999996</v>
      </c>
      <c r="I297" s="354">
        <v>3440.05917</v>
      </c>
      <c r="J297" s="355">
        <v>-296.58862577344701</v>
      </c>
      <c r="K297" s="362">
        <v>0.38359461898399999</v>
      </c>
    </row>
    <row r="298" spans="1:11" ht="14.4" customHeight="1" thickBot="1" x14ac:dyDescent="0.35">
      <c r="A298" s="370" t="s">
        <v>478</v>
      </c>
      <c r="B298" s="354">
        <v>0</v>
      </c>
      <c r="C298" s="354">
        <v>-32.737050000000004</v>
      </c>
      <c r="D298" s="355">
        <v>-32.737050000000004</v>
      </c>
      <c r="E298" s="356" t="s">
        <v>191</v>
      </c>
      <c r="F298" s="354">
        <v>0</v>
      </c>
      <c r="G298" s="355">
        <v>0</v>
      </c>
      <c r="H298" s="357">
        <v>0</v>
      </c>
      <c r="I298" s="354">
        <v>-7.9385700000000003</v>
      </c>
      <c r="J298" s="355">
        <v>-7.9385700000000003</v>
      </c>
      <c r="K298" s="358" t="s">
        <v>191</v>
      </c>
    </row>
    <row r="299" spans="1:11" ht="14.4" customHeight="1" thickBot="1" x14ac:dyDescent="0.35">
      <c r="A299" s="371" t="s">
        <v>479</v>
      </c>
      <c r="B299" s="349">
        <v>0</v>
      </c>
      <c r="C299" s="349">
        <v>-32.737050000000004</v>
      </c>
      <c r="D299" s="350">
        <v>-32.737050000000004</v>
      </c>
      <c r="E299" s="359" t="s">
        <v>191</v>
      </c>
      <c r="F299" s="349">
        <v>0</v>
      </c>
      <c r="G299" s="350">
        <v>0</v>
      </c>
      <c r="H299" s="352">
        <v>0</v>
      </c>
      <c r="I299" s="349">
        <v>-7.9385700000000003</v>
      </c>
      <c r="J299" s="350">
        <v>-7.9385700000000003</v>
      </c>
      <c r="K299" s="360" t="s">
        <v>191</v>
      </c>
    </row>
    <row r="300" spans="1:11" ht="14.4" customHeight="1" thickBot="1" x14ac:dyDescent="0.35">
      <c r="A300" s="373" t="s">
        <v>480</v>
      </c>
      <c r="B300" s="349">
        <v>0.72494763299800002</v>
      </c>
      <c r="C300" s="349">
        <v>0.14147000000000001</v>
      </c>
      <c r="D300" s="350">
        <v>-0.58347763299800004</v>
      </c>
      <c r="E300" s="351">
        <v>0.19514512988300001</v>
      </c>
      <c r="F300" s="349">
        <v>0</v>
      </c>
      <c r="G300" s="350">
        <v>0</v>
      </c>
      <c r="H300" s="352">
        <v>0</v>
      </c>
      <c r="I300" s="349">
        <v>0.10766000000000001</v>
      </c>
      <c r="J300" s="350">
        <v>0.10766000000000001</v>
      </c>
      <c r="K300" s="360" t="s">
        <v>191</v>
      </c>
    </row>
    <row r="301" spans="1:11" ht="14.4" customHeight="1" thickBot="1" x14ac:dyDescent="0.35">
      <c r="A301" s="371" t="s">
        <v>481</v>
      </c>
      <c r="B301" s="349">
        <v>0.72494763299800002</v>
      </c>
      <c r="C301" s="349">
        <v>0.14147000000000001</v>
      </c>
      <c r="D301" s="350">
        <v>-0.58347763299800004</v>
      </c>
      <c r="E301" s="351">
        <v>0.19514512988300001</v>
      </c>
      <c r="F301" s="349">
        <v>0</v>
      </c>
      <c r="G301" s="350">
        <v>0</v>
      </c>
      <c r="H301" s="352">
        <v>0</v>
      </c>
      <c r="I301" s="349">
        <v>0.10766000000000001</v>
      </c>
      <c r="J301" s="350">
        <v>0.10766000000000001</v>
      </c>
      <c r="K301" s="360" t="s">
        <v>191</v>
      </c>
    </row>
    <row r="302" spans="1:11" ht="14.4" customHeight="1" thickBot="1" x14ac:dyDescent="0.35">
      <c r="A302" s="370" t="s">
        <v>482</v>
      </c>
      <c r="B302" s="354">
        <v>67.355085971641003</v>
      </c>
      <c r="C302" s="354">
        <v>60.948</v>
      </c>
      <c r="D302" s="355">
        <v>-6.407085971641</v>
      </c>
      <c r="E302" s="361">
        <v>0.904875988513</v>
      </c>
      <c r="F302" s="354">
        <v>94.712348211039</v>
      </c>
      <c r="G302" s="355">
        <v>39.463478421265997</v>
      </c>
      <c r="H302" s="357">
        <v>3.4125000000000001</v>
      </c>
      <c r="I302" s="354">
        <v>26.638500000000001</v>
      </c>
      <c r="J302" s="355">
        <v>-12.824978421266</v>
      </c>
      <c r="K302" s="362">
        <v>0.28125688469499999</v>
      </c>
    </row>
    <row r="303" spans="1:11" ht="14.4" customHeight="1" thickBot="1" x14ac:dyDescent="0.35">
      <c r="A303" s="371" t="s">
        <v>483</v>
      </c>
      <c r="B303" s="349">
        <v>67.355085971641003</v>
      </c>
      <c r="C303" s="349">
        <v>60.948</v>
      </c>
      <c r="D303" s="350">
        <v>-6.407085971641</v>
      </c>
      <c r="E303" s="351">
        <v>0.904875988513</v>
      </c>
      <c r="F303" s="349">
        <v>94.712348211039</v>
      </c>
      <c r="G303" s="350">
        <v>39.463478421265997</v>
      </c>
      <c r="H303" s="352">
        <v>3.4125000000000001</v>
      </c>
      <c r="I303" s="349">
        <v>26.638500000000001</v>
      </c>
      <c r="J303" s="350">
        <v>-12.824978421266</v>
      </c>
      <c r="K303" s="353">
        <v>0.28125688469499999</v>
      </c>
    </row>
    <row r="304" spans="1:11" ht="14.4" customHeight="1" thickBot="1" x14ac:dyDescent="0.35">
      <c r="A304" s="370" t="s">
        <v>484</v>
      </c>
      <c r="B304" s="354">
        <v>2055.7789185115298</v>
      </c>
      <c r="C304" s="354">
        <v>1901.145</v>
      </c>
      <c r="D304" s="355">
        <v>-154.63391851152599</v>
      </c>
      <c r="E304" s="361">
        <v>0.92478086183300001</v>
      </c>
      <c r="F304" s="354">
        <v>2261.5635541678098</v>
      </c>
      <c r="G304" s="355">
        <v>942.31814756992105</v>
      </c>
      <c r="H304" s="357">
        <v>161.21180000000001</v>
      </c>
      <c r="I304" s="354">
        <v>795.92511999999999</v>
      </c>
      <c r="J304" s="355">
        <v>-146.393027569921</v>
      </c>
      <c r="K304" s="362">
        <v>0.35193577404999998</v>
      </c>
    </row>
    <row r="305" spans="1:11" ht="14.4" customHeight="1" thickBot="1" x14ac:dyDescent="0.35">
      <c r="A305" s="371" t="s">
        <v>485</v>
      </c>
      <c r="B305" s="349">
        <v>0</v>
      </c>
      <c r="C305" s="349">
        <v>1.4079999999999999</v>
      </c>
      <c r="D305" s="350">
        <v>1.4079999999999999</v>
      </c>
      <c r="E305" s="359" t="s">
        <v>190</v>
      </c>
      <c r="F305" s="349">
        <v>0</v>
      </c>
      <c r="G305" s="350">
        <v>0</v>
      </c>
      <c r="H305" s="352">
        <v>0</v>
      </c>
      <c r="I305" s="349">
        <v>0</v>
      </c>
      <c r="J305" s="350">
        <v>0</v>
      </c>
      <c r="K305" s="353">
        <v>5</v>
      </c>
    </row>
    <row r="306" spans="1:11" ht="14.4" customHeight="1" thickBot="1" x14ac:dyDescent="0.35">
      <c r="A306" s="371" t="s">
        <v>486</v>
      </c>
      <c r="B306" s="349">
        <v>63.904410513297002</v>
      </c>
      <c r="C306" s="349">
        <v>16.225999999999999</v>
      </c>
      <c r="D306" s="350">
        <v>-47.678410513297003</v>
      </c>
      <c r="E306" s="351">
        <v>0.25391048708000002</v>
      </c>
      <c r="F306" s="349">
        <v>32.489364624667999</v>
      </c>
      <c r="G306" s="350">
        <v>13.537235260278001</v>
      </c>
      <c r="H306" s="352">
        <v>2.3048000000000002</v>
      </c>
      <c r="I306" s="349">
        <v>6.2176</v>
      </c>
      <c r="J306" s="350">
        <v>-7.3196352602779999</v>
      </c>
      <c r="K306" s="353">
        <v>0.191373394704</v>
      </c>
    </row>
    <row r="307" spans="1:11" ht="14.4" customHeight="1" thickBot="1" x14ac:dyDescent="0.35">
      <c r="A307" s="371" t="s">
        <v>487</v>
      </c>
      <c r="B307" s="349">
        <v>1991.87450799823</v>
      </c>
      <c r="C307" s="349">
        <v>1883.511</v>
      </c>
      <c r="D307" s="350">
        <v>-108.363507998228</v>
      </c>
      <c r="E307" s="351">
        <v>0.94559722132900004</v>
      </c>
      <c r="F307" s="349">
        <v>2229.0741895431402</v>
      </c>
      <c r="G307" s="350">
        <v>928.78091230964196</v>
      </c>
      <c r="H307" s="352">
        <v>158.90700000000001</v>
      </c>
      <c r="I307" s="349">
        <v>789.70752000000005</v>
      </c>
      <c r="J307" s="350">
        <v>-139.073392309642</v>
      </c>
      <c r="K307" s="353">
        <v>0.354276014546</v>
      </c>
    </row>
    <row r="308" spans="1:11" ht="14.4" customHeight="1" thickBot="1" x14ac:dyDescent="0.35">
      <c r="A308" s="370" t="s">
        <v>488</v>
      </c>
      <c r="B308" s="354">
        <v>117.64419957028301</v>
      </c>
      <c r="C308" s="354">
        <v>111.47029999999999</v>
      </c>
      <c r="D308" s="355">
        <v>-6.1738995702819999</v>
      </c>
      <c r="E308" s="361">
        <v>0.94752057821000002</v>
      </c>
      <c r="F308" s="354">
        <v>96.814650228415005</v>
      </c>
      <c r="G308" s="355">
        <v>40.339437595173003</v>
      </c>
      <c r="H308" s="357">
        <v>8.9344000000000001</v>
      </c>
      <c r="I308" s="354">
        <v>46.067700000000002</v>
      </c>
      <c r="J308" s="355">
        <v>5.7282624048260002</v>
      </c>
      <c r="K308" s="362">
        <v>0.47583397648300002</v>
      </c>
    </row>
    <row r="309" spans="1:11" ht="14.4" customHeight="1" thickBot="1" x14ac:dyDescent="0.35">
      <c r="A309" s="371" t="s">
        <v>489</v>
      </c>
      <c r="B309" s="349">
        <v>117.64419957028301</v>
      </c>
      <c r="C309" s="349">
        <v>111.47029999999999</v>
      </c>
      <c r="D309" s="350">
        <v>-6.1738995702819999</v>
      </c>
      <c r="E309" s="351">
        <v>0.94752057821000002</v>
      </c>
      <c r="F309" s="349">
        <v>96.814650228415005</v>
      </c>
      <c r="G309" s="350">
        <v>40.339437595173003</v>
      </c>
      <c r="H309" s="352">
        <v>8.9344000000000001</v>
      </c>
      <c r="I309" s="349">
        <v>46.067700000000002</v>
      </c>
      <c r="J309" s="350">
        <v>5.7282624048260002</v>
      </c>
      <c r="K309" s="353">
        <v>0.47583397648300002</v>
      </c>
    </row>
    <row r="310" spans="1:11" ht="14.4" customHeight="1" thickBot="1" x14ac:dyDescent="0.35">
      <c r="A310" s="370" t="s">
        <v>490</v>
      </c>
      <c r="B310" s="354">
        <v>0</v>
      </c>
      <c r="C310" s="354">
        <v>2.1999999999999999E-2</v>
      </c>
      <c r="D310" s="355">
        <v>2.1999999999999999E-2</v>
      </c>
      <c r="E310" s="356" t="s">
        <v>191</v>
      </c>
      <c r="F310" s="354">
        <v>0</v>
      </c>
      <c r="G310" s="355">
        <v>0</v>
      </c>
      <c r="H310" s="357">
        <v>0</v>
      </c>
      <c r="I310" s="354">
        <v>0</v>
      </c>
      <c r="J310" s="355">
        <v>0</v>
      </c>
      <c r="K310" s="362">
        <v>5</v>
      </c>
    </row>
    <row r="311" spans="1:11" ht="14.4" customHeight="1" thickBot="1" x14ac:dyDescent="0.35">
      <c r="A311" s="371" t="s">
        <v>491</v>
      </c>
      <c r="B311" s="349">
        <v>0</v>
      </c>
      <c r="C311" s="349">
        <v>2.1999999999999999E-2</v>
      </c>
      <c r="D311" s="350">
        <v>2.1999999999999999E-2</v>
      </c>
      <c r="E311" s="359" t="s">
        <v>191</v>
      </c>
      <c r="F311" s="349">
        <v>0</v>
      </c>
      <c r="G311" s="350">
        <v>0</v>
      </c>
      <c r="H311" s="352">
        <v>0</v>
      </c>
      <c r="I311" s="349">
        <v>0</v>
      </c>
      <c r="J311" s="350">
        <v>0</v>
      </c>
      <c r="K311" s="353">
        <v>5</v>
      </c>
    </row>
    <row r="312" spans="1:11" ht="14.4" customHeight="1" thickBot="1" x14ac:dyDescent="0.35">
      <c r="A312" s="370" t="s">
        <v>492</v>
      </c>
      <c r="B312" s="354">
        <v>1869.02242455583</v>
      </c>
      <c r="C312" s="354">
        <v>1916.7149300000001</v>
      </c>
      <c r="D312" s="355">
        <v>47.692505444171999</v>
      </c>
      <c r="E312" s="361">
        <v>1.0255173532520001</v>
      </c>
      <c r="F312" s="354">
        <v>2100.3931868775699</v>
      </c>
      <c r="G312" s="355">
        <v>875.16382786565498</v>
      </c>
      <c r="H312" s="357">
        <v>131.76844</v>
      </c>
      <c r="I312" s="354">
        <v>644.38144999999997</v>
      </c>
      <c r="J312" s="355">
        <v>-230.78237786565501</v>
      </c>
      <c r="K312" s="362">
        <v>0.30679086850300002</v>
      </c>
    </row>
    <row r="313" spans="1:11" ht="14.4" customHeight="1" thickBot="1" x14ac:dyDescent="0.35">
      <c r="A313" s="371" t="s">
        <v>493</v>
      </c>
      <c r="B313" s="349">
        <v>1869.02242455583</v>
      </c>
      <c r="C313" s="349">
        <v>1916.7149300000001</v>
      </c>
      <c r="D313" s="350">
        <v>47.692505444171999</v>
      </c>
      <c r="E313" s="351">
        <v>1.0255173532520001</v>
      </c>
      <c r="F313" s="349">
        <v>2100.3931868775699</v>
      </c>
      <c r="G313" s="350">
        <v>875.16382786565498</v>
      </c>
      <c r="H313" s="352">
        <v>131.76844</v>
      </c>
      <c r="I313" s="349">
        <v>644.38144999999997</v>
      </c>
      <c r="J313" s="350">
        <v>-230.78237786565501</v>
      </c>
      <c r="K313" s="353">
        <v>0.30679086850300002</v>
      </c>
    </row>
    <row r="314" spans="1:11" ht="14.4" customHeight="1" thickBot="1" x14ac:dyDescent="0.35">
      <c r="A314" s="370" t="s">
        <v>494</v>
      </c>
      <c r="B314" s="354">
        <v>0</v>
      </c>
      <c r="C314" s="354">
        <v>2.1</v>
      </c>
      <c r="D314" s="355">
        <v>2.1</v>
      </c>
      <c r="E314" s="356" t="s">
        <v>191</v>
      </c>
      <c r="F314" s="354">
        <v>0</v>
      </c>
      <c r="G314" s="355">
        <v>0</v>
      </c>
      <c r="H314" s="357">
        <v>0</v>
      </c>
      <c r="I314" s="354">
        <v>0</v>
      </c>
      <c r="J314" s="355">
        <v>0</v>
      </c>
      <c r="K314" s="362">
        <v>5</v>
      </c>
    </row>
    <row r="315" spans="1:11" ht="14.4" customHeight="1" thickBot="1" x14ac:dyDescent="0.35">
      <c r="A315" s="371" t="s">
        <v>495</v>
      </c>
      <c r="B315" s="349">
        <v>0</v>
      </c>
      <c r="C315" s="349">
        <v>14.63</v>
      </c>
      <c r="D315" s="350">
        <v>14.63</v>
      </c>
      <c r="E315" s="359" t="s">
        <v>191</v>
      </c>
      <c r="F315" s="349">
        <v>0</v>
      </c>
      <c r="G315" s="350">
        <v>0</v>
      </c>
      <c r="H315" s="352">
        <v>0</v>
      </c>
      <c r="I315" s="349">
        <v>0</v>
      </c>
      <c r="J315" s="350">
        <v>0</v>
      </c>
      <c r="K315" s="353">
        <v>5</v>
      </c>
    </row>
    <row r="316" spans="1:11" ht="14.4" customHeight="1" thickBot="1" x14ac:dyDescent="0.35">
      <c r="A316" s="371" t="s">
        <v>496</v>
      </c>
      <c r="B316" s="349">
        <v>0</v>
      </c>
      <c r="C316" s="349">
        <v>-12.53</v>
      </c>
      <c r="D316" s="350">
        <v>-12.53</v>
      </c>
      <c r="E316" s="359" t="s">
        <v>191</v>
      </c>
      <c r="F316" s="349">
        <v>0</v>
      </c>
      <c r="G316" s="350">
        <v>0</v>
      </c>
      <c r="H316" s="352">
        <v>0</v>
      </c>
      <c r="I316" s="349">
        <v>0</v>
      </c>
      <c r="J316" s="350">
        <v>0</v>
      </c>
      <c r="K316" s="353">
        <v>5</v>
      </c>
    </row>
    <row r="317" spans="1:11" ht="14.4" customHeight="1" thickBot="1" x14ac:dyDescent="0.35">
      <c r="A317" s="370" t="s">
        <v>497</v>
      </c>
      <c r="B317" s="354">
        <v>3546.4808360994598</v>
      </c>
      <c r="C317" s="354">
        <v>3909.1496099999999</v>
      </c>
      <c r="D317" s="355">
        <v>362.66877390053702</v>
      </c>
      <c r="E317" s="361">
        <v>1.1022615913239999</v>
      </c>
      <c r="F317" s="354">
        <v>4414.4709703714398</v>
      </c>
      <c r="G317" s="355">
        <v>1839.3629043214301</v>
      </c>
      <c r="H317" s="357">
        <v>361.10736000000003</v>
      </c>
      <c r="I317" s="354">
        <v>1926.9387400000001</v>
      </c>
      <c r="J317" s="355">
        <v>87.575835678567998</v>
      </c>
      <c r="K317" s="362">
        <v>0.43650502017800002</v>
      </c>
    </row>
    <row r="318" spans="1:11" ht="14.4" customHeight="1" thickBot="1" x14ac:dyDescent="0.35">
      <c r="A318" s="371" t="s">
        <v>498</v>
      </c>
      <c r="B318" s="349">
        <v>3546.4808360994598</v>
      </c>
      <c r="C318" s="349">
        <v>3909.1496099999999</v>
      </c>
      <c r="D318" s="350">
        <v>362.66877390053702</v>
      </c>
      <c r="E318" s="351">
        <v>1.1022615913239999</v>
      </c>
      <c r="F318" s="349">
        <v>4414.4709703714398</v>
      </c>
      <c r="G318" s="350">
        <v>1839.3629043214301</v>
      </c>
      <c r="H318" s="352">
        <v>361.10736000000003</v>
      </c>
      <c r="I318" s="349">
        <v>1926.9387400000001</v>
      </c>
      <c r="J318" s="350">
        <v>87.575835678567998</v>
      </c>
      <c r="K318" s="353">
        <v>0.43650502017800002</v>
      </c>
    </row>
    <row r="319" spans="1:11" ht="14.4" customHeight="1" thickBot="1" x14ac:dyDescent="0.35">
      <c r="A319" s="370" t="s">
        <v>499</v>
      </c>
      <c r="B319" s="354">
        <v>0</v>
      </c>
      <c r="C319" s="354">
        <v>32.737050000000004</v>
      </c>
      <c r="D319" s="355">
        <v>32.737050000000004</v>
      </c>
      <c r="E319" s="356" t="s">
        <v>191</v>
      </c>
      <c r="F319" s="354">
        <v>0</v>
      </c>
      <c r="G319" s="355">
        <v>0</v>
      </c>
      <c r="H319" s="357">
        <v>0</v>
      </c>
      <c r="I319" s="354">
        <v>7.9385700000000003</v>
      </c>
      <c r="J319" s="355">
        <v>7.9385700000000003</v>
      </c>
      <c r="K319" s="358" t="s">
        <v>191</v>
      </c>
    </row>
    <row r="320" spans="1:11" ht="14.4" customHeight="1" thickBot="1" x14ac:dyDescent="0.35">
      <c r="A320" s="371" t="s">
        <v>500</v>
      </c>
      <c r="B320" s="349">
        <v>0</v>
      </c>
      <c r="C320" s="349">
        <v>0.27644000000000002</v>
      </c>
      <c r="D320" s="350">
        <v>0.27644000000000002</v>
      </c>
      <c r="E320" s="359" t="s">
        <v>191</v>
      </c>
      <c r="F320" s="349">
        <v>0</v>
      </c>
      <c r="G320" s="350">
        <v>0</v>
      </c>
      <c r="H320" s="352">
        <v>0</v>
      </c>
      <c r="I320" s="349">
        <v>2.7990000000000001E-2</v>
      </c>
      <c r="J320" s="350">
        <v>2.7990000000000001E-2</v>
      </c>
      <c r="K320" s="360" t="s">
        <v>191</v>
      </c>
    </row>
    <row r="321" spans="1:11" ht="14.4" customHeight="1" thickBot="1" x14ac:dyDescent="0.35">
      <c r="A321" s="371" t="s">
        <v>501</v>
      </c>
      <c r="B321" s="349">
        <v>0</v>
      </c>
      <c r="C321" s="349">
        <v>5.4000000000000001E-4</v>
      </c>
      <c r="D321" s="350">
        <v>5.4000000000000001E-4</v>
      </c>
      <c r="E321" s="359" t="s">
        <v>191</v>
      </c>
      <c r="F321" s="349">
        <v>0</v>
      </c>
      <c r="G321" s="350">
        <v>0</v>
      </c>
      <c r="H321" s="352">
        <v>0</v>
      </c>
      <c r="I321" s="349">
        <v>0</v>
      </c>
      <c r="J321" s="350">
        <v>0</v>
      </c>
      <c r="K321" s="353">
        <v>5</v>
      </c>
    </row>
    <row r="322" spans="1:11" ht="14.4" customHeight="1" thickBot="1" x14ac:dyDescent="0.35">
      <c r="A322" s="371" t="s">
        <v>502</v>
      </c>
      <c r="B322" s="349">
        <v>0</v>
      </c>
      <c r="C322" s="349">
        <v>13.00624</v>
      </c>
      <c r="D322" s="350">
        <v>13.00624</v>
      </c>
      <c r="E322" s="359" t="s">
        <v>191</v>
      </c>
      <c r="F322" s="349">
        <v>0</v>
      </c>
      <c r="G322" s="350">
        <v>0</v>
      </c>
      <c r="H322" s="352">
        <v>0</v>
      </c>
      <c r="I322" s="349">
        <v>2.8109500000000001</v>
      </c>
      <c r="J322" s="350">
        <v>2.8109500000000001</v>
      </c>
      <c r="K322" s="360" t="s">
        <v>191</v>
      </c>
    </row>
    <row r="323" spans="1:11" ht="14.4" customHeight="1" thickBot="1" x14ac:dyDescent="0.35">
      <c r="A323" s="371" t="s">
        <v>503</v>
      </c>
      <c r="B323" s="349">
        <v>0</v>
      </c>
      <c r="C323" s="349">
        <v>19.45383</v>
      </c>
      <c r="D323" s="350">
        <v>19.45383</v>
      </c>
      <c r="E323" s="359" t="s">
        <v>191</v>
      </c>
      <c r="F323" s="349">
        <v>0</v>
      </c>
      <c r="G323" s="350">
        <v>0</v>
      </c>
      <c r="H323" s="352">
        <v>0</v>
      </c>
      <c r="I323" s="349">
        <v>5.0996300000000003</v>
      </c>
      <c r="J323" s="350">
        <v>5.0996300000000003</v>
      </c>
      <c r="K323" s="360" t="s">
        <v>191</v>
      </c>
    </row>
    <row r="324" spans="1:11" ht="14.4" customHeight="1" thickBot="1" x14ac:dyDescent="0.35">
      <c r="A324" s="367" t="s">
        <v>504</v>
      </c>
      <c r="B324" s="349">
        <v>9232</v>
      </c>
      <c r="C324" s="349">
        <v>9087.3999899999999</v>
      </c>
      <c r="D324" s="350">
        <v>-144.60000999999801</v>
      </c>
      <c r="E324" s="351">
        <v>0.98433708730500002</v>
      </c>
      <c r="F324" s="349">
        <v>0</v>
      </c>
      <c r="G324" s="350">
        <v>0</v>
      </c>
      <c r="H324" s="352">
        <v>151.6935</v>
      </c>
      <c r="I324" s="349">
        <v>2731.2077199999999</v>
      </c>
      <c r="J324" s="350">
        <v>2731.2077199999999</v>
      </c>
      <c r="K324" s="360" t="s">
        <v>190</v>
      </c>
    </row>
    <row r="325" spans="1:11" ht="14.4" customHeight="1" thickBot="1" x14ac:dyDescent="0.35">
      <c r="A325" s="374" t="s">
        <v>505</v>
      </c>
      <c r="B325" s="354">
        <v>9232</v>
      </c>
      <c r="C325" s="354">
        <v>9087.3999899999999</v>
      </c>
      <c r="D325" s="355">
        <v>-144.60000999999801</v>
      </c>
      <c r="E325" s="361">
        <v>0.98433708730500002</v>
      </c>
      <c r="F325" s="354">
        <v>0</v>
      </c>
      <c r="G325" s="355">
        <v>0</v>
      </c>
      <c r="H325" s="357">
        <v>151.6935</v>
      </c>
      <c r="I325" s="354">
        <v>2731.2077199999999</v>
      </c>
      <c r="J325" s="355">
        <v>2731.2077199999999</v>
      </c>
      <c r="K325" s="358" t="s">
        <v>190</v>
      </c>
    </row>
    <row r="326" spans="1:11" ht="14.4" customHeight="1" thickBot="1" x14ac:dyDescent="0.35">
      <c r="A326" s="372" t="s">
        <v>506</v>
      </c>
      <c r="B326" s="354">
        <v>9232</v>
      </c>
      <c r="C326" s="354">
        <v>9087.3999899999999</v>
      </c>
      <c r="D326" s="355">
        <v>-144.60000999999801</v>
      </c>
      <c r="E326" s="361">
        <v>0.98433708730500002</v>
      </c>
      <c r="F326" s="354">
        <v>0</v>
      </c>
      <c r="G326" s="355">
        <v>0</v>
      </c>
      <c r="H326" s="357">
        <v>151.6935</v>
      </c>
      <c r="I326" s="354">
        <v>2731.2077199999999</v>
      </c>
      <c r="J326" s="355">
        <v>2731.2077199999999</v>
      </c>
      <c r="K326" s="358" t="s">
        <v>190</v>
      </c>
    </row>
    <row r="327" spans="1:11" ht="14.4" customHeight="1" thickBot="1" x14ac:dyDescent="0.35">
      <c r="A327" s="373" t="s">
        <v>507</v>
      </c>
      <c r="B327" s="349">
        <v>9232</v>
      </c>
      <c r="C327" s="349">
        <v>7766.55854</v>
      </c>
      <c r="D327" s="350">
        <v>-1465.44146</v>
      </c>
      <c r="E327" s="351">
        <v>0.84126500649900005</v>
      </c>
      <c r="F327" s="349">
        <v>0</v>
      </c>
      <c r="G327" s="350">
        <v>0</v>
      </c>
      <c r="H327" s="352">
        <v>103.0385</v>
      </c>
      <c r="I327" s="349">
        <v>2417.8427200000001</v>
      </c>
      <c r="J327" s="350">
        <v>2417.8427200000001</v>
      </c>
      <c r="K327" s="360" t="s">
        <v>191</v>
      </c>
    </row>
    <row r="328" spans="1:11" ht="14.4" customHeight="1" thickBot="1" x14ac:dyDescent="0.35">
      <c r="A328" s="371" t="s">
        <v>508</v>
      </c>
      <c r="B328" s="349">
        <v>971</v>
      </c>
      <c r="C328" s="349">
        <v>788.27</v>
      </c>
      <c r="D328" s="350">
        <v>-182.73</v>
      </c>
      <c r="E328" s="351">
        <v>0.81181256436600002</v>
      </c>
      <c r="F328" s="349">
        <v>0</v>
      </c>
      <c r="G328" s="350">
        <v>0</v>
      </c>
      <c r="H328" s="352">
        <v>0</v>
      </c>
      <c r="I328" s="349">
        <v>152.96299999999999</v>
      </c>
      <c r="J328" s="350">
        <v>152.96299999999999</v>
      </c>
      <c r="K328" s="360" t="s">
        <v>191</v>
      </c>
    </row>
    <row r="329" spans="1:11" ht="14.4" customHeight="1" thickBot="1" x14ac:dyDescent="0.35">
      <c r="A329" s="371" t="s">
        <v>509</v>
      </c>
      <c r="B329" s="349">
        <v>8261</v>
      </c>
      <c r="C329" s="349">
        <v>6978.2885399999996</v>
      </c>
      <c r="D329" s="350">
        <v>-1282.71146</v>
      </c>
      <c r="E329" s="351">
        <v>0.844726853891</v>
      </c>
      <c r="F329" s="349">
        <v>0</v>
      </c>
      <c r="G329" s="350">
        <v>0</v>
      </c>
      <c r="H329" s="352">
        <v>103.0385</v>
      </c>
      <c r="I329" s="349">
        <v>2264.8797199999999</v>
      </c>
      <c r="J329" s="350">
        <v>2264.8797199999999</v>
      </c>
      <c r="K329" s="360" t="s">
        <v>191</v>
      </c>
    </row>
    <row r="330" spans="1:11" ht="14.4" customHeight="1" thickBot="1" x14ac:dyDescent="0.35">
      <c r="A330" s="370" t="s">
        <v>510</v>
      </c>
      <c r="B330" s="354">
        <v>0</v>
      </c>
      <c r="C330" s="354">
        <v>1320.8414499999999</v>
      </c>
      <c r="D330" s="355">
        <v>1320.8414499999999</v>
      </c>
      <c r="E330" s="356" t="s">
        <v>191</v>
      </c>
      <c r="F330" s="354">
        <v>0</v>
      </c>
      <c r="G330" s="355">
        <v>0</v>
      </c>
      <c r="H330" s="357">
        <v>48.655000000000001</v>
      </c>
      <c r="I330" s="354">
        <v>313.36500000000001</v>
      </c>
      <c r="J330" s="355">
        <v>313.36500000000001</v>
      </c>
      <c r="K330" s="358" t="s">
        <v>191</v>
      </c>
    </row>
    <row r="331" spans="1:11" ht="14.4" customHeight="1" thickBot="1" x14ac:dyDescent="0.35">
      <c r="A331" s="371" t="s">
        <v>511</v>
      </c>
      <c r="B331" s="349">
        <v>0</v>
      </c>
      <c r="C331" s="349">
        <v>2.2200000000000002</v>
      </c>
      <c r="D331" s="350">
        <v>2.2200000000000002</v>
      </c>
      <c r="E331" s="359" t="s">
        <v>191</v>
      </c>
      <c r="F331" s="349">
        <v>0</v>
      </c>
      <c r="G331" s="350">
        <v>0</v>
      </c>
      <c r="H331" s="352">
        <v>1</v>
      </c>
      <c r="I331" s="349">
        <v>1</v>
      </c>
      <c r="J331" s="350">
        <v>1</v>
      </c>
      <c r="K331" s="360" t="s">
        <v>191</v>
      </c>
    </row>
    <row r="332" spans="1:11" ht="14.4" customHeight="1" thickBot="1" x14ac:dyDescent="0.35">
      <c r="A332" s="371" t="s">
        <v>512</v>
      </c>
      <c r="B332" s="349">
        <v>0</v>
      </c>
      <c r="C332" s="349">
        <v>1318.6214500000001</v>
      </c>
      <c r="D332" s="350">
        <v>1318.6214500000001</v>
      </c>
      <c r="E332" s="359" t="s">
        <v>191</v>
      </c>
      <c r="F332" s="349">
        <v>0</v>
      </c>
      <c r="G332" s="350">
        <v>0</v>
      </c>
      <c r="H332" s="352">
        <v>47.655000000000001</v>
      </c>
      <c r="I332" s="349">
        <v>312.36500000000001</v>
      </c>
      <c r="J332" s="350">
        <v>312.36500000000001</v>
      </c>
      <c r="K332" s="360" t="s">
        <v>191</v>
      </c>
    </row>
    <row r="333" spans="1:11" ht="14.4" customHeight="1" thickBot="1" x14ac:dyDescent="0.35">
      <c r="A333" s="375"/>
      <c r="B333" s="349">
        <v>20086.404609003301</v>
      </c>
      <c r="C333" s="349">
        <v>29642.7873700001</v>
      </c>
      <c r="D333" s="350">
        <v>9556.3827609968102</v>
      </c>
      <c r="E333" s="351">
        <v>1.4757637291000001</v>
      </c>
      <c r="F333" s="349">
        <v>19664.9912907258</v>
      </c>
      <c r="G333" s="350">
        <v>8193.7463711357395</v>
      </c>
      <c r="H333" s="352">
        <v>2084.47667</v>
      </c>
      <c r="I333" s="349">
        <v>11980.4678999998</v>
      </c>
      <c r="J333" s="350">
        <v>3786.72152886405</v>
      </c>
      <c r="K333" s="353">
        <v>0.60922823320200004</v>
      </c>
    </row>
    <row r="334" spans="1:11" ht="14.4" customHeight="1" thickBot="1" x14ac:dyDescent="0.35">
      <c r="A334" s="376" t="s">
        <v>48</v>
      </c>
      <c r="B334" s="363">
        <v>20086.404609003301</v>
      </c>
      <c r="C334" s="363">
        <v>29642.7873700001</v>
      </c>
      <c r="D334" s="364">
        <v>9556.3827609968503</v>
      </c>
      <c r="E334" s="365">
        <v>-2.4255804267000001E-2</v>
      </c>
      <c r="F334" s="363">
        <v>19664.9912907258</v>
      </c>
      <c r="G334" s="364">
        <v>8193.7463711356995</v>
      </c>
      <c r="H334" s="363">
        <v>2084.47667</v>
      </c>
      <c r="I334" s="363">
        <v>11980.4678999998</v>
      </c>
      <c r="J334" s="364">
        <v>3786.72152886406</v>
      </c>
      <c r="K334" s="366">
        <v>0.60922823320200004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1" customWidth="1"/>
    <col min="2" max="2" width="61.109375" style="171" customWidth="1"/>
    <col min="3" max="3" width="9.5546875" style="102" hidden="1" customWidth="1" outlineLevel="1"/>
    <col min="4" max="4" width="9.5546875" style="172" customWidth="1" collapsed="1"/>
    <col min="5" max="5" width="2.21875" style="172" customWidth="1"/>
    <col min="6" max="6" width="9.5546875" style="173" customWidth="1"/>
    <col min="7" max="7" width="9.5546875" style="170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292" t="s">
        <v>86</v>
      </c>
      <c r="B1" s="293"/>
      <c r="C1" s="293"/>
      <c r="D1" s="293"/>
      <c r="E1" s="293"/>
      <c r="F1" s="293"/>
      <c r="G1" s="263"/>
      <c r="H1" s="294"/>
      <c r="I1" s="294"/>
    </row>
    <row r="2" spans="1:10" ht="14.4" customHeight="1" thickBot="1" x14ac:dyDescent="0.35">
      <c r="A2" s="188" t="s">
        <v>189</v>
      </c>
      <c r="B2" s="169"/>
      <c r="C2" s="169"/>
      <c r="D2" s="169"/>
      <c r="E2" s="169"/>
      <c r="F2" s="169"/>
    </row>
    <row r="3" spans="1:10" ht="14.4" customHeight="1" thickBot="1" x14ac:dyDescent="0.35">
      <c r="A3" s="188"/>
      <c r="B3" s="208"/>
      <c r="C3" s="207">
        <v>2015</v>
      </c>
      <c r="D3" s="195">
        <v>2017</v>
      </c>
      <c r="E3" s="7"/>
      <c r="F3" s="271">
        <v>2018</v>
      </c>
      <c r="G3" s="289"/>
      <c r="H3" s="289"/>
      <c r="I3" s="272"/>
    </row>
    <row r="4" spans="1:10" ht="14.4" customHeight="1" thickBot="1" x14ac:dyDescent="0.35">
      <c r="A4" s="199" t="s">
        <v>0</v>
      </c>
      <c r="B4" s="200" t="s">
        <v>131</v>
      </c>
      <c r="C4" s="290" t="s">
        <v>54</v>
      </c>
      <c r="D4" s="291"/>
      <c r="E4" s="201"/>
      <c r="F4" s="196" t="s">
        <v>54</v>
      </c>
      <c r="G4" s="197" t="s">
        <v>55</v>
      </c>
      <c r="H4" s="197" t="s">
        <v>49</v>
      </c>
      <c r="I4" s="198" t="s">
        <v>56</v>
      </c>
    </row>
    <row r="5" spans="1:10" ht="14.4" customHeight="1" x14ac:dyDescent="0.3">
      <c r="A5" s="377" t="s">
        <v>513</v>
      </c>
      <c r="B5" s="378" t="s">
        <v>514</v>
      </c>
      <c r="C5" s="379" t="s">
        <v>515</v>
      </c>
      <c r="D5" s="379" t="s">
        <v>515</v>
      </c>
      <c r="E5" s="379"/>
      <c r="F5" s="379" t="s">
        <v>515</v>
      </c>
      <c r="G5" s="379" t="s">
        <v>515</v>
      </c>
      <c r="H5" s="379" t="s">
        <v>515</v>
      </c>
      <c r="I5" s="380" t="s">
        <v>515</v>
      </c>
      <c r="J5" s="381" t="s">
        <v>50</v>
      </c>
    </row>
    <row r="6" spans="1:10" ht="14.4" customHeight="1" x14ac:dyDescent="0.3">
      <c r="A6" s="377" t="s">
        <v>513</v>
      </c>
      <c r="B6" s="378" t="s">
        <v>516</v>
      </c>
      <c r="C6" s="379">
        <v>29.100460000000002</v>
      </c>
      <c r="D6" s="379">
        <v>28.399509999999999</v>
      </c>
      <c r="E6" s="379"/>
      <c r="F6" s="379">
        <v>32.007550000000002</v>
      </c>
      <c r="G6" s="379">
        <v>33.333333496093758</v>
      </c>
      <c r="H6" s="379">
        <v>-1.3257834960937558</v>
      </c>
      <c r="I6" s="380">
        <v>0.96022649531139392</v>
      </c>
      <c r="J6" s="381" t="s">
        <v>1</v>
      </c>
    </row>
    <row r="7" spans="1:10" ht="14.4" customHeight="1" x14ac:dyDescent="0.3">
      <c r="A7" s="377" t="s">
        <v>513</v>
      </c>
      <c r="B7" s="378" t="s">
        <v>517</v>
      </c>
      <c r="C7" s="379">
        <v>29.100460000000002</v>
      </c>
      <c r="D7" s="379">
        <v>28.399509999999999</v>
      </c>
      <c r="E7" s="379"/>
      <c r="F7" s="379">
        <v>32.007550000000002</v>
      </c>
      <c r="G7" s="379">
        <v>33.333333496093758</v>
      </c>
      <c r="H7" s="379">
        <v>-1.3257834960937558</v>
      </c>
      <c r="I7" s="380">
        <v>0.96022649531139392</v>
      </c>
      <c r="J7" s="381" t="s">
        <v>518</v>
      </c>
    </row>
    <row r="9" spans="1:10" ht="14.4" customHeight="1" x14ac:dyDescent="0.3">
      <c r="A9" s="377" t="s">
        <v>513</v>
      </c>
      <c r="B9" s="378" t="s">
        <v>514</v>
      </c>
      <c r="C9" s="379" t="s">
        <v>515</v>
      </c>
      <c r="D9" s="379" t="s">
        <v>515</v>
      </c>
      <c r="E9" s="379"/>
      <c r="F9" s="379" t="s">
        <v>515</v>
      </c>
      <c r="G9" s="379" t="s">
        <v>515</v>
      </c>
      <c r="H9" s="379" t="s">
        <v>515</v>
      </c>
      <c r="I9" s="380" t="s">
        <v>515</v>
      </c>
      <c r="J9" s="381" t="s">
        <v>50</v>
      </c>
    </row>
    <row r="10" spans="1:10" ht="14.4" customHeight="1" x14ac:dyDescent="0.3">
      <c r="A10" s="377" t="s">
        <v>519</v>
      </c>
      <c r="B10" s="378" t="s">
        <v>520</v>
      </c>
      <c r="C10" s="379" t="s">
        <v>515</v>
      </c>
      <c r="D10" s="379" t="s">
        <v>515</v>
      </c>
      <c r="E10" s="379"/>
      <c r="F10" s="379" t="s">
        <v>515</v>
      </c>
      <c r="G10" s="379" t="s">
        <v>515</v>
      </c>
      <c r="H10" s="379" t="s">
        <v>515</v>
      </c>
      <c r="I10" s="380" t="s">
        <v>515</v>
      </c>
      <c r="J10" s="381" t="s">
        <v>0</v>
      </c>
    </row>
    <row r="11" spans="1:10" ht="14.4" customHeight="1" x14ac:dyDescent="0.3">
      <c r="A11" s="377" t="s">
        <v>519</v>
      </c>
      <c r="B11" s="378" t="s">
        <v>516</v>
      </c>
      <c r="C11" s="379">
        <v>0</v>
      </c>
      <c r="D11" s="379">
        <v>0.27893000000000001</v>
      </c>
      <c r="E11" s="379"/>
      <c r="F11" s="379">
        <v>0.17449999999999999</v>
      </c>
      <c r="G11" s="379">
        <v>0</v>
      </c>
      <c r="H11" s="379">
        <v>0.17449999999999999</v>
      </c>
      <c r="I11" s="380" t="s">
        <v>515</v>
      </c>
      <c r="J11" s="381" t="s">
        <v>1</v>
      </c>
    </row>
    <row r="12" spans="1:10" ht="14.4" customHeight="1" x14ac:dyDescent="0.3">
      <c r="A12" s="377" t="s">
        <v>519</v>
      </c>
      <c r="B12" s="378" t="s">
        <v>521</v>
      </c>
      <c r="C12" s="379">
        <v>0</v>
      </c>
      <c r="D12" s="379">
        <v>0.27893000000000001</v>
      </c>
      <c r="E12" s="379"/>
      <c r="F12" s="379">
        <v>0.17449999999999999</v>
      </c>
      <c r="G12" s="379">
        <v>0</v>
      </c>
      <c r="H12" s="379">
        <v>0.17449999999999999</v>
      </c>
      <c r="I12" s="380" t="s">
        <v>515</v>
      </c>
      <c r="J12" s="381" t="s">
        <v>522</v>
      </c>
    </row>
    <row r="13" spans="1:10" ht="14.4" customHeight="1" x14ac:dyDescent="0.3">
      <c r="A13" s="377" t="s">
        <v>515</v>
      </c>
      <c r="B13" s="378" t="s">
        <v>515</v>
      </c>
      <c r="C13" s="379" t="s">
        <v>515</v>
      </c>
      <c r="D13" s="379" t="s">
        <v>515</v>
      </c>
      <c r="E13" s="379"/>
      <c r="F13" s="379" t="s">
        <v>515</v>
      </c>
      <c r="G13" s="379" t="s">
        <v>515</v>
      </c>
      <c r="H13" s="379" t="s">
        <v>515</v>
      </c>
      <c r="I13" s="380" t="s">
        <v>515</v>
      </c>
      <c r="J13" s="381" t="s">
        <v>523</v>
      </c>
    </row>
    <row r="14" spans="1:10" ht="14.4" customHeight="1" x14ac:dyDescent="0.3">
      <c r="A14" s="377" t="s">
        <v>524</v>
      </c>
      <c r="B14" s="378" t="s">
        <v>525</v>
      </c>
      <c r="C14" s="379" t="s">
        <v>515</v>
      </c>
      <c r="D14" s="379" t="s">
        <v>515</v>
      </c>
      <c r="E14" s="379"/>
      <c r="F14" s="379" t="s">
        <v>515</v>
      </c>
      <c r="G14" s="379" t="s">
        <v>515</v>
      </c>
      <c r="H14" s="379" t="s">
        <v>515</v>
      </c>
      <c r="I14" s="380" t="s">
        <v>515</v>
      </c>
      <c r="J14" s="381" t="s">
        <v>0</v>
      </c>
    </row>
    <row r="15" spans="1:10" ht="14.4" customHeight="1" x14ac:dyDescent="0.3">
      <c r="A15" s="377" t="s">
        <v>524</v>
      </c>
      <c r="B15" s="378" t="s">
        <v>516</v>
      </c>
      <c r="C15" s="379">
        <v>0</v>
      </c>
      <c r="D15" s="379">
        <v>7.3010000000000005E-2</v>
      </c>
      <c r="E15" s="379"/>
      <c r="F15" s="379">
        <v>8.4290000000000004E-2</v>
      </c>
      <c r="G15" s="379">
        <v>0</v>
      </c>
      <c r="H15" s="379">
        <v>8.4290000000000004E-2</v>
      </c>
      <c r="I15" s="380" t="s">
        <v>515</v>
      </c>
      <c r="J15" s="381" t="s">
        <v>1</v>
      </c>
    </row>
    <row r="16" spans="1:10" ht="14.4" customHeight="1" x14ac:dyDescent="0.3">
      <c r="A16" s="377" t="s">
        <v>524</v>
      </c>
      <c r="B16" s="378" t="s">
        <v>526</v>
      </c>
      <c r="C16" s="379">
        <v>0</v>
      </c>
      <c r="D16" s="379">
        <v>7.3010000000000005E-2</v>
      </c>
      <c r="E16" s="379"/>
      <c r="F16" s="379">
        <v>8.4290000000000004E-2</v>
      </c>
      <c r="G16" s="379">
        <v>0</v>
      </c>
      <c r="H16" s="379">
        <v>8.4290000000000004E-2</v>
      </c>
      <c r="I16" s="380" t="s">
        <v>515</v>
      </c>
      <c r="J16" s="381" t="s">
        <v>522</v>
      </c>
    </row>
    <row r="17" spans="1:10" ht="14.4" customHeight="1" x14ac:dyDescent="0.3">
      <c r="A17" s="377" t="s">
        <v>515</v>
      </c>
      <c r="B17" s="378" t="s">
        <v>515</v>
      </c>
      <c r="C17" s="379" t="s">
        <v>515</v>
      </c>
      <c r="D17" s="379" t="s">
        <v>515</v>
      </c>
      <c r="E17" s="379"/>
      <c r="F17" s="379" t="s">
        <v>515</v>
      </c>
      <c r="G17" s="379" t="s">
        <v>515</v>
      </c>
      <c r="H17" s="379" t="s">
        <v>515</v>
      </c>
      <c r="I17" s="380" t="s">
        <v>515</v>
      </c>
      <c r="J17" s="381" t="s">
        <v>523</v>
      </c>
    </row>
    <row r="18" spans="1:10" ht="14.4" customHeight="1" x14ac:dyDescent="0.3">
      <c r="A18" s="377" t="s">
        <v>527</v>
      </c>
      <c r="B18" s="378" t="s">
        <v>528</v>
      </c>
      <c r="C18" s="379" t="s">
        <v>515</v>
      </c>
      <c r="D18" s="379" t="s">
        <v>515</v>
      </c>
      <c r="E18" s="379"/>
      <c r="F18" s="379" t="s">
        <v>515</v>
      </c>
      <c r="G18" s="379" t="s">
        <v>515</v>
      </c>
      <c r="H18" s="379" t="s">
        <v>515</v>
      </c>
      <c r="I18" s="380" t="s">
        <v>515</v>
      </c>
      <c r="J18" s="381" t="s">
        <v>0</v>
      </c>
    </row>
    <row r="19" spans="1:10" ht="14.4" customHeight="1" x14ac:dyDescent="0.3">
      <c r="A19" s="377" t="s">
        <v>527</v>
      </c>
      <c r="B19" s="378" t="s">
        <v>516</v>
      </c>
      <c r="C19" s="379">
        <v>25.001510000000003</v>
      </c>
      <c r="D19" s="379">
        <v>23.749369999999999</v>
      </c>
      <c r="E19" s="379"/>
      <c r="F19" s="379">
        <v>29.57245</v>
      </c>
      <c r="G19" s="379">
        <v>27</v>
      </c>
      <c r="H19" s="379">
        <v>2.5724499999999999</v>
      </c>
      <c r="I19" s="380">
        <v>1.0952759259259259</v>
      </c>
      <c r="J19" s="381" t="s">
        <v>1</v>
      </c>
    </row>
    <row r="20" spans="1:10" ht="14.4" customHeight="1" x14ac:dyDescent="0.3">
      <c r="A20" s="377" t="s">
        <v>527</v>
      </c>
      <c r="B20" s="378" t="s">
        <v>529</v>
      </c>
      <c r="C20" s="379">
        <v>25.001510000000003</v>
      </c>
      <c r="D20" s="379">
        <v>23.749369999999999</v>
      </c>
      <c r="E20" s="379"/>
      <c r="F20" s="379">
        <v>29.57245</v>
      </c>
      <c r="G20" s="379">
        <v>27</v>
      </c>
      <c r="H20" s="379">
        <v>2.5724499999999999</v>
      </c>
      <c r="I20" s="380">
        <v>1.0952759259259259</v>
      </c>
      <c r="J20" s="381" t="s">
        <v>522</v>
      </c>
    </row>
    <row r="21" spans="1:10" ht="14.4" customHeight="1" x14ac:dyDescent="0.3">
      <c r="A21" s="377" t="s">
        <v>515</v>
      </c>
      <c r="B21" s="378" t="s">
        <v>515</v>
      </c>
      <c r="C21" s="379" t="s">
        <v>515</v>
      </c>
      <c r="D21" s="379" t="s">
        <v>515</v>
      </c>
      <c r="E21" s="379"/>
      <c r="F21" s="379" t="s">
        <v>515</v>
      </c>
      <c r="G21" s="379" t="s">
        <v>515</v>
      </c>
      <c r="H21" s="379" t="s">
        <v>515</v>
      </c>
      <c r="I21" s="380" t="s">
        <v>515</v>
      </c>
      <c r="J21" s="381" t="s">
        <v>523</v>
      </c>
    </row>
    <row r="22" spans="1:10" ht="14.4" customHeight="1" x14ac:dyDescent="0.3">
      <c r="A22" s="377" t="s">
        <v>530</v>
      </c>
      <c r="B22" s="378" t="s">
        <v>531</v>
      </c>
      <c r="C22" s="379" t="s">
        <v>515</v>
      </c>
      <c r="D22" s="379" t="s">
        <v>515</v>
      </c>
      <c r="E22" s="379"/>
      <c r="F22" s="379" t="s">
        <v>515</v>
      </c>
      <c r="G22" s="379" t="s">
        <v>515</v>
      </c>
      <c r="H22" s="379" t="s">
        <v>515</v>
      </c>
      <c r="I22" s="380" t="s">
        <v>515</v>
      </c>
      <c r="J22" s="381" t="s">
        <v>0</v>
      </c>
    </row>
    <row r="23" spans="1:10" ht="14.4" customHeight="1" x14ac:dyDescent="0.3">
      <c r="A23" s="377" t="s">
        <v>530</v>
      </c>
      <c r="B23" s="378" t="s">
        <v>516</v>
      </c>
      <c r="C23" s="379">
        <v>0.95290000000000008</v>
      </c>
      <c r="D23" s="379">
        <v>1.1622300000000001</v>
      </c>
      <c r="E23" s="379"/>
      <c r="F23" s="379">
        <v>0.43905</v>
      </c>
      <c r="G23" s="379">
        <v>1</v>
      </c>
      <c r="H23" s="379">
        <v>-0.56095000000000006</v>
      </c>
      <c r="I23" s="380">
        <v>0.43905</v>
      </c>
      <c r="J23" s="381" t="s">
        <v>1</v>
      </c>
    </row>
    <row r="24" spans="1:10" ht="14.4" customHeight="1" x14ac:dyDescent="0.3">
      <c r="A24" s="377" t="s">
        <v>530</v>
      </c>
      <c r="B24" s="378" t="s">
        <v>532</v>
      </c>
      <c r="C24" s="379">
        <v>0.95290000000000008</v>
      </c>
      <c r="D24" s="379">
        <v>1.1622300000000001</v>
      </c>
      <c r="E24" s="379"/>
      <c r="F24" s="379">
        <v>0.43905</v>
      </c>
      <c r="G24" s="379">
        <v>1</v>
      </c>
      <c r="H24" s="379">
        <v>-0.56095000000000006</v>
      </c>
      <c r="I24" s="380">
        <v>0.43905</v>
      </c>
      <c r="J24" s="381" t="s">
        <v>522</v>
      </c>
    </row>
    <row r="25" spans="1:10" ht="14.4" customHeight="1" x14ac:dyDescent="0.3">
      <c r="A25" s="377" t="s">
        <v>515</v>
      </c>
      <c r="B25" s="378" t="s">
        <v>515</v>
      </c>
      <c r="C25" s="379" t="s">
        <v>515</v>
      </c>
      <c r="D25" s="379" t="s">
        <v>515</v>
      </c>
      <c r="E25" s="379"/>
      <c r="F25" s="379" t="s">
        <v>515</v>
      </c>
      <c r="G25" s="379" t="s">
        <v>515</v>
      </c>
      <c r="H25" s="379" t="s">
        <v>515</v>
      </c>
      <c r="I25" s="380" t="s">
        <v>515</v>
      </c>
      <c r="J25" s="381" t="s">
        <v>523</v>
      </c>
    </row>
    <row r="26" spans="1:10" ht="14.4" customHeight="1" x14ac:dyDescent="0.3">
      <c r="A26" s="377" t="s">
        <v>533</v>
      </c>
      <c r="B26" s="378" t="s">
        <v>534</v>
      </c>
      <c r="C26" s="379" t="s">
        <v>515</v>
      </c>
      <c r="D26" s="379" t="s">
        <v>515</v>
      </c>
      <c r="E26" s="379"/>
      <c r="F26" s="379" t="s">
        <v>515</v>
      </c>
      <c r="G26" s="379" t="s">
        <v>515</v>
      </c>
      <c r="H26" s="379" t="s">
        <v>515</v>
      </c>
      <c r="I26" s="380" t="s">
        <v>515</v>
      </c>
      <c r="J26" s="381" t="s">
        <v>0</v>
      </c>
    </row>
    <row r="27" spans="1:10" ht="14.4" customHeight="1" x14ac:dyDescent="0.3">
      <c r="A27" s="377" t="s">
        <v>533</v>
      </c>
      <c r="B27" s="378" t="s">
        <v>516</v>
      </c>
      <c r="C27" s="379">
        <v>3.1460499999999998</v>
      </c>
      <c r="D27" s="379">
        <v>3.1359699999999999</v>
      </c>
      <c r="E27" s="379"/>
      <c r="F27" s="379">
        <v>1.7372599999999998</v>
      </c>
      <c r="G27" s="379">
        <v>5</v>
      </c>
      <c r="H27" s="379">
        <v>-3.26274</v>
      </c>
      <c r="I27" s="380">
        <v>0.34745199999999998</v>
      </c>
      <c r="J27" s="381" t="s">
        <v>1</v>
      </c>
    </row>
    <row r="28" spans="1:10" ht="14.4" customHeight="1" x14ac:dyDescent="0.3">
      <c r="A28" s="377" t="s">
        <v>533</v>
      </c>
      <c r="B28" s="378" t="s">
        <v>535</v>
      </c>
      <c r="C28" s="379">
        <v>3.1460499999999998</v>
      </c>
      <c r="D28" s="379">
        <v>3.1359699999999999</v>
      </c>
      <c r="E28" s="379"/>
      <c r="F28" s="379">
        <v>1.7372599999999998</v>
      </c>
      <c r="G28" s="379">
        <v>5</v>
      </c>
      <c r="H28" s="379">
        <v>-3.26274</v>
      </c>
      <c r="I28" s="380">
        <v>0.34745199999999998</v>
      </c>
      <c r="J28" s="381" t="s">
        <v>522</v>
      </c>
    </row>
    <row r="29" spans="1:10" ht="14.4" customHeight="1" x14ac:dyDescent="0.3">
      <c r="A29" s="377" t="s">
        <v>515</v>
      </c>
      <c r="B29" s="378" t="s">
        <v>515</v>
      </c>
      <c r="C29" s="379" t="s">
        <v>515</v>
      </c>
      <c r="D29" s="379" t="s">
        <v>515</v>
      </c>
      <c r="E29" s="379"/>
      <c r="F29" s="379" t="s">
        <v>515</v>
      </c>
      <c r="G29" s="379" t="s">
        <v>515</v>
      </c>
      <c r="H29" s="379" t="s">
        <v>515</v>
      </c>
      <c r="I29" s="380" t="s">
        <v>515</v>
      </c>
      <c r="J29" s="381" t="s">
        <v>523</v>
      </c>
    </row>
    <row r="30" spans="1:10" ht="14.4" customHeight="1" x14ac:dyDescent="0.3">
      <c r="A30" s="377" t="s">
        <v>513</v>
      </c>
      <c r="B30" s="378" t="s">
        <v>517</v>
      </c>
      <c r="C30" s="379">
        <v>29.100460000000002</v>
      </c>
      <c r="D30" s="379">
        <v>28.399509999999999</v>
      </c>
      <c r="E30" s="379"/>
      <c r="F30" s="379">
        <v>32.007550000000002</v>
      </c>
      <c r="G30" s="379">
        <v>33</v>
      </c>
      <c r="H30" s="379">
        <v>-0.99244999999999806</v>
      </c>
      <c r="I30" s="380">
        <v>0.96992575757575761</v>
      </c>
      <c r="J30" s="381" t="s">
        <v>518</v>
      </c>
    </row>
  </sheetData>
  <mergeCells count="3">
    <mergeCell ref="F3:I3"/>
    <mergeCell ref="C4:D4"/>
    <mergeCell ref="A1:I1"/>
  </mergeCells>
  <conditionalFormatting sqref="F8 F31:F65537">
    <cfRule type="cellIs" dxfId="35" priority="18" stopIfTrue="1" operator="greaterThan">
      <formula>1</formula>
    </cfRule>
  </conditionalFormatting>
  <conditionalFormatting sqref="H5:H7">
    <cfRule type="expression" dxfId="34" priority="14">
      <formula>$H5&gt;0</formula>
    </cfRule>
  </conditionalFormatting>
  <conditionalFormatting sqref="I5:I7">
    <cfRule type="expression" dxfId="33" priority="15">
      <formula>$I5&gt;1</formula>
    </cfRule>
  </conditionalFormatting>
  <conditionalFormatting sqref="B5:B7">
    <cfRule type="expression" dxfId="32" priority="11">
      <formula>OR($J5="NS",$J5="SumaNS",$J5="Účet")</formula>
    </cfRule>
  </conditionalFormatting>
  <conditionalFormatting sqref="B5:D7 F5:I7">
    <cfRule type="expression" dxfId="31" priority="17">
      <formula>AND($J5&lt;&gt;"",$J5&lt;&gt;"mezeraKL")</formula>
    </cfRule>
  </conditionalFormatting>
  <conditionalFormatting sqref="B5:D7 F5:I7">
    <cfRule type="expression" dxfId="30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29" priority="13">
      <formula>OR($J5="SumaNS",$J5="NS")</formula>
    </cfRule>
  </conditionalFormatting>
  <conditionalFormatting sqref="A5:A7">
    <cfRule type="expression" dxfId="28" priority="9">
      <formula>AND($J5&lt;&gt;"mezeraKL",$J5&lt;&gt;"")</formula>
    </cfRule>
  </conditionalFormatting>
  <conditionalFormatting sqref="A5:A7">
    <cfRule type="expression" dxfId="27" priority="10">
      <formula>AND($J5&lt;&gt;"",$J5&lt;&gt;"mezeraKL")</formula>
    </cfRule>
  </conditionalFormatting>
  <conditionalFormatting sqref="H9:H30">
    <cfRule type="expression" dxfId="26" priority="5">
      <formula>$H9&gt;0</formula>
    </cfRule>
  </conditionalFormatting>
  <conditionalFormatting sqref="A9:A30">
    <cfRule type="expression" dxfId="25" priority="2">
      <formula>AND($J9&lt;&gt;"mezeraKL",$J9&lt;&gt;"")</formula>
    </cfRule>
  </conditionalFormatting>
  <conditionalFormatting sqref="I9:I30">
    <cfRule type="expression" dxfId="24" priority="6">
      <formula>$I9&gt;1</formula>
    </cfRule>
  </conditionalFormatting>
  <conditionalFormatting sqref="B9:B30">
    <cfRule type="expression" dxfId="23" priority="1">
      <formula>OR($J9="NS",$J9="SumaNS",$J9="Účet")</formula>
    </cfRule>
  </conditionalFormatting>
  <conditionalFormatting sqref="A9:D30 F9:I30">
    <cfRule type="expression" dxfId="22" priority="8">
      <formula>AND($J9&lt;&gt;"",$J9&lt;&gt;"mezeraKL")</formula>
    </cfRule>
  </conditionalFormatting>
  <conditionalFormatting sqref="B9:D30 F9:I30">
    <cfRule type="expression" dxfId="21" priority="3">
      <formula>OR($J9="KL",$J9="SumaKL")</formula>
    </cfRule>
    <cfRule type="expression" priority="7" stopIfTrue="1">
      <formula>OR($J9="mezeraNS",$J9="mezeraKL")</formula>
    </cfRule>
  </conditionalFormatting>
  <conditionalFormatting sqref="B9:D30 F9:I30">
    <cfRule type="expression" dxfId="20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1" customWidth="1"/>
    <col min="2" max="2" width="61.109375" style="171" customWidth="1"/>
    <col min="3" max="3" width="9.5546875" style="102" hidden="1" customWidth="1" outlineLevel="1"/>
    <col min="4" max="4" width="9.5546875" style="172" customWidth="1" collapsed="1"/>
    <col min="5" max="5" width="2.21875" style="172" customWidth="1"/>
    <col min="6" max="6" width="9.5546875" style="173" customWidth="1"/>
    <col min="7" max="7" width="9.5546875" style="170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292" t="s">
        <v>87</v>
      </c>
      <c r="B1" s="293"/>
      <c r="C1" s="293"/>
      <c r="D1" s="293"/>
      <c r="E1" s="293"/>
      <c r="F1" s="293"/>
      <c r="G1" s="263"/>
      <c r="H1" s="294"/>
      <c r="I1" s="294"/>
    </row>
    <row r="2" spans="1:10" ht="14.4" customHeight="1" thickBot="1" x14ac:dyDescent="0.35">
      <c r="A2" s="188" t="s">
        <v>189</v>
      </c>
      <c r="B2" s="169"/>
      <c r="C2" s="169"/>
      <c r="D2" s="169"/>
      <c r="E2" s="169"/>
      <c r="F2" s="169"/>
    </row>
    <row r="3" spans="1:10" ht="14.4" customHeight="1" thickBot="1" x14ac:dyDescent="0.35">
      <c r="A3" s="188"/>
      <c r="B3" s="208"/>
      <c r="C3" s="194">
        <v>2015</v>
      </c>
      <c r="D3" s="195">
        <v>2017</v>
      </c>
      <c r="E3" s="7"/>
      <c r="F3" s="271">
        <v>2018</v>
      </c>
      <c r="G3" s="289"/>
      <c r="H3" s="289"/>
      <c r="I3" s="272"/>
    </row>
    <row r="4" spans="1:10" ht="14.4" customHeight="1" thickBot="1" x14ac:dyDescent="0.35">
      <c r="A4" s="199" t="s">
        <v>0</v>
      </c>
      <c r="B4" s="200" t="s">
        <v>131</v>
      </c>
      <c r="C4" s="290" t="s">
        <v>54</v>
      </c>
      <c r="D4" s="291"/>
      <c r="E4" s="201"/>
      <c r="F4" s="196" t="s">
        <v>54</v>
      </c>
      <c r="G4" s="197" t="s">
        <v>55</v>
      </c>
      <c r="H4" s="197" t="s">
        <v>49</v>
      </c>
      <c r="I4" s="198" t="s">
        <v>56</v>
      </c>
    </row>
    <row r="5" spans="1:10" ht="14.4" customHeight="1" x14ac:dyDescent="0.3">
      <c r="A5" s="377" t="s">
        <v>513</v>
      </c>
      <c r="B5" s="378" t="s">
        <v>514</v>
      </c>
      <c r="C5" s="379" t="s">
        <v>515</v>
      </c>
      <c r="D5" s="379" t="s">
        <v>515</v>
      </c>
      <c r="E5" s="379"/>
      <c r="F5" s="379" t="s">
        <v>515</v>
      </c>
      <c r="G5" s="379" t="s">
        <v>515</v>
      </c>
      <c r="H5" s="379" t="s">
        <v>515</v>
      </c>
      <c r="I5" s="380" t="s">
        <v>515</v>
      </c>
      <c r="J5" s="381" t="s">
        <v>50</v>
      </c>
    </row>
    <row r="6" spans="1:10" ht="14.4" customHeight="1" x14ac:dyDescent="0.3">
      <c r="A6" s="377" t="s">
        <v>513</v>
      </c>
      <c r="B6" s="378" t="s">
        <v>536</v>
      </c>
      <c r="C6" s="379">
        <v>7.3518699999999999</v>
      </c>
      <c r="D6" s="379">
        <v>11.867189999999999</v>
      </c>
      <c r="E6" s="379"/>
      <c r="F6" s="379">
        <v>14.652229999999998</v>
      </c>
      <c r="G6" s="379">
        <v>14.583334384918214</v>
      </c>
      <c r="H6" s="379">
        <v>6.8895615081784101E-2</v>
      </c>
      <c r="I6" s="380">
        <v>1.0047242704078043</v>
      </c>
      <c r="J6" s="381" t="s">
        <v>1</v>
      </c>
    </row>
    <row r="7" spans="1:10" ht="14.4" customHeight="1" x14ac:dyDescent="0.3">
      <c r="A7" s="377" t="s">
        <v>513</v>
      </c>
      <c r="B7" s="378" t="s">
        <v>537</v>
      </c>
      <c r="C7" s="379">
        <v>1.6600600000000001</v>
      </c>
      <c r="D7" s="379">
        <v>0.53603000000000001</v>
      </c>
      <c r="E7" s="379"/>
      <c r="F7" s="379">
        <v>5.9667100000000008</v>
      </c>
      <c r="G7" s="379">
        <v>4.1666669006347661</v>
      </c>
      <c r="H7" s="379">
        <v>1.8000430993652348</v>
      </c>
      <c r="I7" s="380">
        <v>1.4320103195892644</v>
      </c>
      <c r="J7" s="381" t="s">
        <v>1</v>
      </c>
    </row>
    <row r="8" spans="1:10" ht="14.4" customHeight="1" x14ac:dyDescent="0.3">
      <c r="A8" s="377" t="s">
        <v>513</v>
      </c>
      <c r="B8" s="378" t="s">
        <v>538</v>
      </c>
      <c r="C8" s="379">
        <v>6.4947599999999994</v>
      </c>
      <c r="D8" s="379">
        <v>11.590140000000002</v>
      </c>
      <c r="E8" s="379"/>
      <c r="F8" s="379">
        <v>8.1745000000000001</v>
      </c>
      <c r="G8" s="379">
        <v>10.416667053222657</v>
      </c>
      <c r="H8" s="379">
        <v>-2.2421670532226567</v>
      </c>
      <c r="I8" s="380">
        <v>0.78475197087834481</v>
      </c>
      <c r="J8" s="381" t="s">
        <v>1</v>
      </c>
    </row>
    <row r="9" spans="1:10" ht="14.4" customHeight="1" x14ac:dyDescent="0.3">
      <c r="A9" s="377" t="s">
        <v>513</v>
      </c>
      <c r="B9" s="378" t="s">
        <v>539</v>
      </c>
      <c r="C9" s="379">
        <v>552.58429999999998</v>
      </c>
      <c r="D9" s="379">
        <v>434.59782999999999</v>
      </c>
      <c r="E9" s="379"/>
      <c r="F9" s="379">
        <v>534.64679999999976</v>
      </c>
      <c r="G9" s="379">
        <v>389.58335333251949</v>
      </c>
      <c r="H9" s="379">
        <v>145.06344666748026</v>
      </c>
      <c r="I9" s="380">
        <v>1.372355352010292</v>
      </c>
      <c r="J9" s="381" t="s">
        <v>1</v>
      </c>
    </row>
    <row r="10" spans="1:10" ht="14.4" customHeight="1" x14ac:dyDescent="0.3">
      <c r="A10" s="377" t="s">
        <v>513</v>
      </c>
      <c r="B10" s="378" t="s">
        <v>540</v>
      </c>
      <c r="C10" s="379">
        <v>401.49556999999999</v>
      </c>
      <c r="D10" s="379">
        <v>402.33996999999999</v>
      </c>
      <c r="E10" s="379"/>
      <c r="F10" s="379">
        <v>305.62463999999989</v>
      </c>
      <c r="G10" s="379">
        <v>331.24998364257812</v>
      </c>
      <c r="H10" s="379">
        <v>-25.62534364257823</v>
      </c>
      <c r="I10" s="380">
        <v>0.92264046820232237</v>
      </c>
      <c r="J10" s="381" t="s">
        <v>1</v>
      </c>
    </row>
    <row r="11" spans="1:10" ht="14.4" customHeight="1" x14ac:dyDescent="0.3">
      <c r="A11" s="377" t="s">
        <v>513</v>
      </c>
      <c r="B11" s="378" t="s">
        <v>541</v>
      </c>
      <c r="C11" s="379">
        <v>17.1175</v>
      </c>
      <c r="D11" s="379">
        <v>22.649250000000002</v>
      </c>
      <c r="E11" s="379"/>
      <c r="F11" s="379">
        <v>23.360000000000003</v>
      </c>
      <c r="G11" s="379">
        <v>27.083333557128906</v>
      </c>
      <c r="H11" s="379">
        <v>-3.7233335571289032</v>
      </c>
      <c r="I11" s="380">
        <v>0.86252306979585813</v>
      </c>
      <c r="J11" s="381" t="s">
        <v>1</v>
      </c>
    </row>
    <row r="12" spans="1:10" ht="14.4" customHeight="1" x14ac:dyDescent="0.3">
      <c r="A12" s="377" t="s">
        <v>513</v>
      </c>
      <c r="B12" s="378" t="s">
        <v>542</v>
      </c>
      <c r="C12" s="379">
        <v>104.30731</v>
      </c>
      <c r="D12" s="379">
        <v>111.30573000000001</v>
      </c>
      <c r="E12" s="379"/>
      <c r="F12" s="379">
        <v>95.098620000000011</v>
      </c>
      <c r="G12" s="379">
        <v>106.24999868774414</v>
      </c>
      <c r="H12" s="379">
        <v>-11.151378687744128</v>
      </c>
      <c r="I12" s="380">
        <v>0.89504584634850981</v>
      </c>
      <c r="J12" s="381" t="s">
        <v>1</v>
      </c>
    </row>
    <row r="13" spans="1:10" ht="14.4" customHeight="1" x14ac:dyDescent="0.3">
      <c r="A13" s="377" t="s">
        <v>513</v>
      </c>
      <c r="B13" s="378" t="s">
        <v>517</v>
      </c>
      <c r="C13" s="379">
        <v>1091.0113699999999</v>
      </c>
      <c r="D13" s="379">
        <v>994.88614000000007</v>
      </c>
      <c r="E13" s="379"/>
      <c r="F13" s="379">
        <v>987.52349999999967</v>
      </c>
      <c r="G13" s="379">
        <v>883.33333755874628</v>
      </c>
      <c r="H13" s="379">
        <v>104.19016244125339</v>
      </c>
      <c r="I13" s="380">
        <v>1.1179511267277673</v>
      </c>
      <c r="J13" s="381" t="s">
        <v>518</v>
      </c>
    </row>
    <row r="15" spans="1:10" ht="14.4" customHeight="1" x14ac:dyDescent="0.3">
      <c r="A15" s="377" t="s">
        <v>513</v>
      </c>
      <c r="B15" s="378" t="s">
        <v>514</v>
      </c>
      <c r="C15" s="379" t="s">
        <v>515</v>
      </c>
      <c r="D15" s="379" t="s">
        <v>515</v>
      </c>
      <c r="E15" s="379"/>
      <c r="F15" s="379" t="s">
        <v>515</v>
      </c>
      <c r="G15" s="379" t="s">
        <v>515</v>
      </c>
      <c r="H15" s="379" t="s">
        <v>515</v>
      </c>
      <c r="I15" s="380" t="s">
        <v>515</v>
      </c>
      <c r="J15" s="381" t="s">
        <v>50</v>
      </c>
    </row>
    <row r="16" spans="1:10" ht="14.4" customHeight="1" x14ac:dyDescent="0.3">
      <c r="A16" s="377" t="s">
        <v>519</v>
      </c>
      <c r="B16" s="378" t="s">
        <v>520</v>
      </c>
      <c r="C16" s="379" t="s">
        <v>515</v>
      </c>
      <c r="D16" s="379" t="s">
        <v>515</v>
      </c>
      <c r="E16" s="379"/>
      <c r="F16" s="379" t="s">
        <v>515</v>
      </c>
      <c r="G16" s="379" t="s">
        <v>515</v>
      </c>
      <c r="H16" s="379" t="s">
        <v>515</v>
      </c>
      <c r="I16" s="380" t="s">
        <v>515</v>
      </c>
      <c r="J16" s="381" t="s">
        <v>0</v>
      </c>
    </row>
    <row r="17" spans="1:10" ht="14.4" customHeight="1" x14ac:dyDescent="0.3">
      <c r="A17" s="377" t="s">
        <v>519</v>
      </c>
      <c r="B17" s="378" t="s">
        <v>538</v>
      </c>
      <c r="C17" s="379">
        <v>3.9060000000000004E-2</v>
      </c>
      <c r="D17" s="379">
        <v>0</v>
      </c>
      <c r="E17" s="379"/>
      <c r="F17" s="379">
        <v>0</v>
      </c>
      <c r="G17" s="379">
        <v>0</v>
      </c>
      <c r="H17" s="379">
        <v>0</v>
      </c>
      <c r="I17" s="380" t="s">
        <v>515</v>
      </c>
      <c r="J17" s="381" t="s">
        <v>1</v>
      </c>
    </row>
    <row r="18" spans="1:10" ht="14.4" customHeight="1" x14ac:dyDescent="0.3">
      <c r="A18" s="377" t="s">
        <v>519</v>
      </c>
      <c r="B18" s="378" t="s">
        <v>539</v>
      </c>
      <c r="C18" s="379">
        <v>0</v>
      </c>
      <c r="D18" s="379">
        <v>1.0116000000000001</v>
      </c>
      <c r="E18" s="379"/>
      <c r="F18" s="379">
        <v>2.5289000000000001</v>
      </c>
      <c r="G18" s="379">
        <v>2</v>
      </c>
      <c r="H18" s="379">
        <v>0.52890000000000015</v>
      </c>
      <c r="I18" s="380">
        <v>1.2644500000000001</v>
      </c>
      <c r="J18" s="381" t="s">
        <v>1</v>
      </c>
    </row>
    <row r="19" spans="1:10" ht="14.4" customHeight="1" x14ac:dyDescent="0.3">
      <c r="A19" s="377" t="s">
        <v>519</v>
      </c>
      <c r="B19" s="378" t="s">
        <v>521</v>
      </c>
      <c r="C19" s="379">
        <v>3.9060000000000004E-2</v>
      </c>
      <c r="D19" s="379">
        <v>1.0116000000000001</v>
      </c>
      <c r="E19" s="379"/>
      <c r="F19" s="379">
        <v>2.5289000000000001</v>
      </c>
      <c r="G19" s="379">
        <v>2</v>
      </c>
      <c r="H19" s="379">
        <v>0.52890000000000015</v>
      </c>
      <c r="I19" s="380">
        <v>1.2644500000000001</v>
      </c>
      <c r="J19" s="381" t="s">
        <v>522</v>
      </c>
    </row>
    <row r="20" spans="1:10" ht="14.4" customHeight="1" x14ac:dyDescent="0.3">
      <c r="A20" s="377" t="s">
        <v>515</v>
      </c>
      <c r="B20" s="378" t="s">
        <v>515</v>
      </c>
      <c r="C20" s="379" t="s">
        <v>515</v>
      </c>
      <c r="D20" s="379" t="s">
        <v>515</v>
      </c>
      <c r="E20" s="379"/>
      <c r="F20" s="379" t="s">
        <v>515</v>
      </c>
      <c r="G20" s="379" t="s">
        <v>515</v>
      </c>
      <c r="H20" s="379" t="s">
        <v>515</v>
      </c>
      <c r="I20" s="380" t="s">
        <v>515</v>
      </c>
      <c r="J20" s="381" t="s">
        <v>523</v>
      </c>
    </row>
    <row r="21" spans="1:10" ht="14.4" customHeight="1" x14ac:dyDescent="0.3">
      <c r="A21" s="377" t="s">
        <v>543</v>
      </c>
      <c r="B21" s="378" t="s">
        <v>544</v>
      </c>
      <c r="C21" s="379" t="s">
        <v>515</v>
      </c>
      <c r="D21" s="379" t="s">
        <v>515</v>
      </c>
      <c r="E21" s="379"/>
      <c r="F21" s="379" t="s">
        <v>515</v>
      </c>
      <c r="G21" s="379" t="s">
        <v>515</v>
      </c>
      <c r="H21" s="379" t="s">
        <v>515</v>
      </c>
      <c r="I21" s="380" t="s">
        <v>515</v>
      </c>
      <c r="J21" s="381" t="s">
        <v>0</v>
      </c>
    </row>
    <row r="22" spans="1:10" ht="14.4" customHeight="1" x14ac:dyDescent="0.3">
      <c r="A22" s="377" t="s">
        <v>543</v>
      </c>
      <c r="B22" s="378" t="s">
        <v>538</v>
      </c>
      <c r="C22" s="379">
        <v>0</v>
      </c>
      <c r="D22" s="379">
        <v>0</v>
      </c>
      <c r="E22" s="379"/>
      <c r="F22" s="379">
        <v>0</v>
      </c>
      <c r="G22" s="379">
        <v>0</v>
      </c>
      <c r="H22" s="379">
        <v>0</v>
      </c>
      <c r="I22" s="380" t="s">
        <v>515</v>
      </c>
      <c r="J22" s="381" t="s">
        <v>1</v>
      </c>
    </row>
    <row r="23" spans="1:10" ht="14.4" customHeight="1" x14ac:dyDescent="0.3">
      <c r="A23" s="377" t="s">
        <v>543</v>
      </c>
      <c r="B23" s="378" t="s">
        <v>539</v>
      </c>
      <c r="C23" s="379">
        <v>0</v>
      </c>
      <c r="D23" s="379">
        <v>1.0116000000000001</v>
      </c>
      <c r="E23" s="379"/>
      <c r="F23" s="379">
        <v>0</v>
      </c>
      <c r="G23" s="379">
        <v>0</v>
      </c>
      <c r="H23" s="379">
        <v>0</v>
      </c>
      <c r="I23" s="380" t="s">
        <v>515</v>
      </c>
      <c r="J23" s="381" t="s">
        <v>1</v>
      </c>
    </row>
    <row r="24" spans="1:10" ht="14.4" customHeight="1" x14ac:dyDescent="0.3">
      <c r="A24" s="377" t="s">
        <v>543</v>
      </c>
      <c r="B24" s="378" t="s">
        <v>545</v>
      </c>
      <c r="C24" s="379">
        <v>0</v>
      </c>
      <c r="D24" s="379">
        <v>1.0116000000000001</v>
      </c>
      <c r="E24" s="379"/>
      <c r="F24" s="379">
        <v>0</v>
      </c>
      <c r="G24" s="379">
        <v>0</v>
      </c>
      <c r="H24" s="379">
        <v>0</v>
      </c>
      <c r="I24" s="380" t="s">
        <v>515</v>
      </c>
      <c r="J24" s="381" t="s">
        <v>522</v>
      </c>
    </row>
    <row r="25" spans="1:10" ht="14.4" customHeight="1" x14ac:dyDescent="0.3">
      <c r="A25" s="377" t="s">
        <v>515</v>
      </c>
      <c r="B25" s="378" t="s">
        <v>515</v>
      </c>
      <c r="C25" s="379" t="s">
        <v>515</v>
      </c>
      <c r="D25" s="379" t="s">
        <v>515</v>
      </c>
      <c r="E25" s="379"/>
      <c r="F25" s="379" t="s">
        <v>515</v>
      </c>
      <c r="G25" s="379" t="s">
        <v>515</v>
      </c>
      <c r="H25" s="379" t="s">
        <v>515</v>
      </c>
      <c r="I25" s="380" t="s">
        <v>515</v>
      </c>
      <c r="J25" s="381" t="s">
        <v>523</v>
      </c>
    </row>
    <row r="26" spans="1:10" ht="14.4" customHeight="1" x14ac:dyDescent="0.3">
      <c r="A26" s="377" t="s">
        <v>524</v>
      </c>
      <c r="B26" s="378" t="s">
        <v>525</v>
      </c>
      <c r="C26" s="379" t="s">
        <v>515</v>
      </c>
      <c r="D26" s="379" t="s">
        <v>515</v>
      </c>
      <c r="E26" s="379"/>
      <c r="F26" s="379" t="s">
        <v>515</v>
      </c>
      <c r="G26" s="379" t="s">
        <v>515</v>
      </c>
      <c r="H26" s="379" t="s">
        <v>515</v>
      </c>
      <c r="I26" s="380" t="s">
        <v>515</v>
      </c>
      <c r="J26" s="381" t="s">
        <v>0</v>
      </c>
    </row>
    <row r="27" spans="1:10" ht="14.4" customHeight="1" x14ac:dyDescent="0.3">
      <c r="A27" s="377" t="s">
        <v>524</v>
      </c>
      <c r="B27" s="378" t="s">
        <v>537</v>
      </c>
      <c r="C27" s="379">
        <v>0</v>
      </c>
      <c r="D27" s="379">
        <v>0</v>
      </c>
      <c r="E27" s="379"/>
      <c r="F27" s="379">
        <v>0</v>
      </c>
      <c r="G27" s="379">
        <v>0</v>
      </c>
      <c r="H27" s="379">
        <v>0</v>
      </c>
      <c r="I27" s="380" t="s">
        <v>515</v>
      </c>
      <c r="J27" s="381" t="s">
        <v>1</v>
      </c>
    </row>
    <row r="28" spans="1:10" ht="14.4" customHeight="1" x14ac:dyDescent="0.3">
      <c r="A28" s="377" t="s">
        <v>524</v>
      </c>
      <c r="B28" s="378" t="s">
        <v>538</v>
      </c>
      <c r="C28" s="379">
        <v>5.2080000000000001E-2</v>
      </c>
      <c r="D28" s="379">
        <v>0.19409000000000001</v>
      </c>
      <c r="E28" s="379"/>
      <c r="F28" s="379">
        <v>0</v>
      </c>
      <c r="G28" s="379">
        <v>0</v>
      </c>
      <c r="H28" s="379">
        <v>0</v>
      </c>
      <c r="I28" s="380" t="s">
        <v>515</v>
      </c>
      <c r="J28" s="381" t="s">
        <v>1</v>
      </c>
    </row>
    <row r="29" spans="1:10" ht="14.4" customHeight="1" x14ac:dyDescent="0.3">
      <c r="A29" s="377" t="s">
        <v>524</v>
      </c>
      <c r="B29" s="378" t="s">
        <v>539</v>
      </c>
      <c r="C29" s="379">
        <v>0</v>
      </c>
      <c r="D29" s="379">
        <v>0.39688000000000001</v>
      </c>
      <c r="E29" s="379"/>
      <c r="F29" s="379">
        <v>0</v>
      </c>
      <c r="G29" s="379">
        <v>0</v>
      </c>
      <c r="H29" s="379">
        <v>0</v>
      </c>
      <c r="I29" s="380" t="s">
        <v>515</v>
      </c>
      <c r="J29" s="381" t="s">
        <v>1</v>
      </c>
    </row>
    <row r="30" spans="1:10" ht="14.4" customHeight="1" x14ac:dyDescent="0.3">
      <c r="A30" s="377" t="s">
        <v>524</v>
      </c>
      <c r="B30" s="378" t="s">
        <v>542</v>
      </c>
      <c r="C30" s="379">
        <v>0.85199999999999998</v>
      </c>
      <c r="D30" s="379">
        <v>0</v>
      </c>
      <c r="E30" s="379"/>
      <c r="F30" s="379">
        <v>0</v>
      </c>
      <c r="G30" s="379">
        <v>0</v>
      </c>
      <c r="H30" s="379">
        <v>0</v>
      </c>
      <c r="I30" s="380" t="s">
        <v>515</v>
      </c>
      <c r="J30" s="381" t="s">
        <v>1</v>
      </c>
    </row>
    <row r="31" spans="1:10" ht="14.4" customHeight="1" x14ac:dyDescent="0.3">
      <c r="A31" s="377" t="s">
        <v>524</v>
      </c>
      <c r="B31" s="378" t="s">
        <v>526</v>
      </c>
      <c r="C31" s="379">
        <v>0.90407999999999999</v>
      </c>
      <c r="D31" s="379">
        <v>0.59097</v>
      </c>
      <c r="E31" s="379"/>
      <c r="F31" s="379">
        <v>0</v>
      </c>
      <c r="G31" s="379">
        <v>1</v>
      </c>
      <c r="H31" s="379">
        <v>-1</v>
      </c>
      <c r="I31" s="380">
        <v>0</v>
      </c>
      <c r="J31" s="381" t="s">
        <v>522</v>
      </c>
    </row>
    <row r="32" spans="1:10" ht="14.4" customHeight="1" x14ac:dyDescent="0.3">
      <c r="A32" s="377" t="s">
        <v>515</v>
      </c>
      <c r="B32" s="378" t="s">
        <v>515</v>
      </c>
      <c r="C32" s="379" t="s">
        <v>515</v>
      </c>
      <c r="D32" s="379" t="s">
        <v>515</v>
      </c>
      <c r="E32" s="379"/>
      <c r="F32" s="379" t="s">
        <v>515</v>
      </c>
      <c r="G32" s="379" t="s">
        <v>515</v>
      </c>
      <c r="H32" s="379" t="s">
        <v>515</v>
      </c>
      <c r="I32" s="380" t="s">
        <v>515</v>
      </c>
      <c r="J32" s="381" t="s">
        <v>523</v>
      </c>
    </row>
    <row r="33" spans="1:10" ht="14.4" customHeight="1" x14ac:dyDescent="0.3">
      <c r="A33" s="377" t="s">
        <v>527</v>
      </c>
      <c r="B33" s="378" t="s">
        <v>528</v>
      </c>
      <c r="C33" s="379" t="s">
        <v>515</v>
      </c>
      <c r="D33" s="379" t="s">
        <v>515</v>
      </c>
      <c r="E33" s="379"/>
      <c r="F33" s="379" t="s">
        <v>515</v>
      </c>
      <c r="G33" s="379" t="s">
        <v>515</v>
      </c>
      <c r="H33" s="379" t="s">
        <v>515</v>
      </c>
      <c r="I33" s="380" t="s">
        <v>515</v>
      </c>
      <c r="J33" s="381" t="s">
        <v>0</v>
      </c>
    </row>
    <row r="34" spans="1:10" ht="14.4" customHeight="1" x14ac:dyDescent="0.3">
      <c r="A34" s="377" t="s">
        <v>527</v>
      </c>
      <c r="B34" s="378" t="s">
        <v>536</v>
      </c>
      <c r="C34" s="379">
        <v>0</v>
      </c>
      <c r="D34" s="379">
        <v>0</v>
      </c>
      <c r="E34" s="379"/>
      <c r="F34" s="379">
        <v>0</v>
      </c>
      <c r="G34" s="379">
        <v>1</v>
      </c>
      <c r="H34" s="379">
        <v>-1</v>
      </c>
      <c r="I34" s="380">
        <v>0</v>
      </c>
      <c r="J34" s="381" t="s">
        <v>1</v>
      </c>
    </row>
    <row r="35" spans="1:10" ht="14.4" customHeight="1" x14ac:dyDescent="0.3">
      <c r="A35" s="377" t="s">
        <v>527</v>
      </c>
      <c r="B35" s="378" t="s">
        <v>538</v>
      </c>
      <c r="C35" s="379">
        <v>4.2092099999999997</v>
      </c>
      <c r="D35" s="379">
        <v>8.9900500000000019</v>
      </c>
      <c r="E35" s="379"/>
      <c r="F35" s="379">
        <v>8.1745000000000001</v>
      </c>
      <c r="G35" s="379">
        <v>8</v>
      </c>
      <c r="H35" s="379">
        <v>0.1745000000000001</v>
      </c>
      <c r="I35" s="380">
        <v>1.0218125</v>
      </c>
      <c r="J35" s="381" t="s">
        <v>1</v>
      </c>
    </row>
    <row r="36" spans="1:10" ht="14.4" customHeight="1" x14ac:dyDescent="0.3">
      <c r="A36" s="377" t="s">
        <v>527</v>
      </c>
      <c r="B36" s="378" t="s">
        <v>539</v>
      </c>
      <c r="C36" s="379">
        <v>457.79984000000002</v>
      </c>
      <c r="D36" s="379">
        <v>327.71212000000003</v>
      </c>
      <c r="E36" s="379"/>
      <c r="F36" s="379">
        <v>365.13900999999981</v>
      </c>
      <c r="G36" s="379">
        <v>297</v>
      </c>
      <c r="H36" s="379">
        <v>68.139009999999814</v>
      </c>
      <c r="I36" s="380">
        <v>1.2294242760942755</v>
      </c>
      <c r="J36" s="381" t="s">
        <v>1</v>
      </c>
    </row>
    <row r="37" spans="1:10" ht="14.4" customHeight="1" x14ac:dyDescent="0.3">
      <c r="A37" s="377" t="s">
        <v>527</v>
      </c>
      <c r="B37" s="378" t="s">
        <v>540</v>
      </c>
      <c r="C37" s="379">
        <v>401.49556999999999</v>
      </c>
      <c r="D37" s="379">
        <v>395.41005999999999</v>
      </c>
      <c r="E37" s="379"/>
      <c r="F37" s="379">
        <v>305.62463999999989</v>
      </c>
      <c r="G37" s="379">
        <v>329</v>
      </c>
      <c r="H37" s="379">
        <v>-23.375360000000114</v>
      </c>
      <c r="I37" s="380">
        <v>0.92895027355623061</v>
      </c>
      <c r="J37" s="381" t="s">
        <v>1</v>
      </c>
    </row>
    <row r="38" spans="1:10" ht="14.4" customHeight="1" x14ac:dyDescent="0.3">
      <c r="A38" s="377" t="s">
        <v>527</v>
      </c>
      <c r="B38" s="378" t="s">
        <v>541</v>
      </c>
      <c r="C38" s="379">
        <v>16.637499999999999</v>
      </c>
      <c r="D38" s="379">
        <v>21.549250000000001</v>
      </c>
      <c r="E38" s="379"/>
      <c r="F38" s="379">
        <v>22.26</v>
      </c>
      <c r="G38" s="379">
        <v>26</v>
      </c>
      <c r="H38" s="379">
        <v>-3.7399999999999984</v>
      </c>
      <c r="I38" s="380">
        <v>0.85615384615384627</v>
      </c>
      <c r="J38" s="381" t="s">
        <v>1</v>
      </c>
    </row>
    <row r="39" spans="1:10" ht="14.4" customHeight="1" x14ac:dyDescent="0.3">
      <c r="A39" s="377" t="s">
        <v>527</v>
      </c>
      <c r="B39" s="378" t="s">
        <v>542</v>
      </c>
      <c r="C39" s="379">
        <v>84.166910000000001</v>
      </c>
      <c r="D39" s="379">
        <v>88.127230000000012</v>
      </c>
      <c r="E39" s="379"/>
      <c r="F39" s="379">
        <v>73.555320000000009</v>
      </c>
      <c r="G39" s="379">
        <v>88</v>
      </c>
      <c r="H39" s="379">
        <v>-14.444679999999991</v>
      </c>
      <c r="I39" s="380">
        <v>0.83585590909090923</v>
      </c>
      <c r="J39" s="381" t="s">
        <v>1</v>
      </c>
    </row>
    <row r="40" spans="1:10" ht="14.4" customHeight="1" x14ac:dyDescent="0.3">
      <c r="A40" s="377" t="s">
        <v>527</v>
      </c>
      <c r="B40" s="378" t="s">
        <v>529</v>
      </c>
      <c r="C40" s="379">
        <v>964.30903000000001</v>
      </c>
      <c r="D40" s="379">
        <v>841.78871000000004</v>
      </c>
      <c r="E40" s="379"/>
      <c r="F40" s="379">
        <v>774.75346999999977</v>
      </c>
      <c r="G40" s="379">
        <v>748</v>
      </c>
      <c r="H40" s="379">
        <v>26.753469999999766</v>
      </c>
      <c r="I40" s="380">
        <v>1.0357666711229943</v>
      </c>
      <c r="J40" s="381" t="s">
        <v>522</v>
      </c>
    </row>
    <row r="41" spans="1:10" ht="14.4" customHeight="1" x14ac:dyDescent="0.3">
      <c r="A41" s="377" t="s">
        <v>515</v>
      </c>
      <c r="B41" s="378" t="s">
        <v>515</v>
      </c>
      <c r="C41" s="379" t="s">
        <v>515</v>
      </c>
      <c r="D41" s="379" t="s">
        <v>515</v>
      </c>
      <c r="E41" s="379"/>
      <c r="F41" s="379" t="s">
        <v>515</v>
      </c>
      <c r="G41" s="379" t="s">
        <v>515</v>
      </c>
      <c r="H41" s="379" t="s">
        <v>515</v>
      </c>
      <c r="I41" s="380" t="s">
        <v>515</v>
      </c>
      <c r="J41" s="381" t="s">
        <v>523</v>
      </c>
    </row>
    <row r="42" spans="1:10" ht="14.4" customHeight="1" x14ac:dyDescent="0.3">
      <c r="A42" s="377" t="s">
        <v>530</v>
      </c>
      <c r="B42" s="378" t="s">
        <v>531</v>
      </c>
      <c r="C42" s="379" t="s">
        <v>515</v>
      </c>
      <c r="D42" s="379" t="s">
        <v>515</v>
      </c>
      <c r="E42" s="379"/>
      <c r="F42" s="379" t="s">
        <v>515</v>
      </c>
      <c r="G42" s="379" t="s">
        <v>515</v>
      </c>
      <c r="H42" s="379" t="s">
        <v>515</v>
      </c>
      <c r="I42" s="380" t="s">
        <v>515</v>
      </c>
      <c r="J42" s="381" t="s">
        <v>0</v>
      </c>
    </row>
    <row r="43" spans="1:10" ht="14.4" customHeight="1" x14ac:dyDescent="0.3">
      <c r="A43" s="377" t="s">
        <v>530</v>
      </c>
      <c r="B43" s="378" t="s">
        <v>536</v>
      </c>
      <c r="C43" s="379">
        <v>0</v>
      </c>
      <c r="D43" s="379">
        <v>0</v>
      </c>
      <c r="E43" s="379"/>
      <c r="F43" s="379">
        <v>0</v>
      </c>
      <c r="G43" s="379">
        <v>0</v>
      </c>
      <c r="H43" s="379">
        <v>0</v>
      </c>
      <c r="I43" s="380" t="s">
        <v>515</v>
      </c>
      <c r="J43" s="381" t="s">
        <v>1</v>
      </c>
    </row>
    <row r="44" spans="1:10" ht="14.4" customHeight="1" x14ac:dyDescent="0.3">
      <c r="A44" s="377" t="s">
        <v>530</v>
      </c>
      <c r="B44" s="378" t="s">
        <v>537</v>
      </c>
      <c r="C44" s="379">
        <v>0.13800000000000001</v>
      </c>
      <c r="D44" s="379">
        <v>0.53603000000000001</v>
      </c>
      <c r="E44" s="379"/>
      <c r="F44" s="379">
        <v>4.2575600000000007</v>
      </c>
      <c r="G44" s="379">
        <v>1</v>
      </c>
      <c r="H44" s="379">
        <v>3.2575600000000007</v>
      </c>
      <c r="I44" s="380">
        <v>4.2575600000000007</v>
      </c>
      <c r="J44" s="381" t="s">
        <v>1</v>
      </c>
    </row>
    <row r="45" spans="1:10" ht="14.4" customHeight="1" x14ac:dyDescent="0.3">
      <c r="A45" s="377" t="s">
        <v>530</v>
      </c>
      <c r="B45" s="378" t="s">
        <v>538</v>
      </c>
      <c r="C45" s="379">
        <v>2.0596399999999999</v>
      </c>
      <c r="D45" s="379">
        <v>2.4060000000000001</v>
      </c>
      <c r="E45" s="379"/>
      <c r="F45" s="379">
        <v>0</v>
      </c>
      <c r="G45" s="379">
        <v>2</v>
      </c>
      <c r="H45" s="379">
        <v>-2</v>
      </c>
      <c r="I45" s="380">
        <v>0</v>
      </c>
      <c r="J45" s="381" t="s">
        <v>1</v>
      </c>
    </row>
    <row r="46" spans="1:10" ht="14.4" customHeight="1" x14ac:dyDescent="0.3">
      <c r="A46" s="377" t="s">
        <v>530</v>
      </c>
      <c r="B46" s="378" t="s">
        <v>539</v>
      </c>
      <c r="C46" s="379">
        <v>91.496889999999993</v>
      </c>
      <c r="D46" s="379">
        <v>104.35436</v>
      </c>
      <c r="E46" s="379"/>
      <c r="F46" s="379">
        <v>165.30351999999996</v>
      </c>
      <c r="G46" s="379">
        <v>89</v>
      </c>
      <c r="H46" s="379">
        <v>76.303519999999963</v>
      </c>
      <c r="I46" s="380">
        <v>1.8573429213483141</v>
      </c>
      <c r="J46" s="381" t="s">
        <v>1</v>
      </c>
    </row>
    <row r="47" spans="1:10" ht="14.4" customHeight="1" x14ac:dyDescent="0.3">
      <c r="A47" s="377" t="s">
        <v>530</v>
      </c>
      <c r="B47" s="378" t="s">
        <v>540</v>
      </c>
      <c r="C47" s="379">
        <v>0</v>
      </c>
      <c r="D47" s="379">
        <v>6.9299099999999996</v>
      </c>
      <c r="E47" s="379"/>
      <c r="F47" s="379">
        <v>0</v>
      </c>
      <c r="G47" s="379">
        <v>3</v>
      </c>
      <c r="H47" s="379">
        <v>-3</v>
      </c>
      <c r="I47" s="380">
        <v>0</v>
      </c>
      <c r="J47" s="381" t="s">
        <v>1</v>
      </c>
    </row>
    <row r="48" spans="1:10" ht="14.4" customHeight="1" x14ac:dyDescent="0.3">
      <c r="A48" s="377" t="s">
        <v>530</v>
      </c>
      <c r="B48" s="378" t="s">
        <v>541</v>
      </c>
      <c r="C48" s="379">
        <v>0.48</v>
      </c>
      <c r="D48" s="379">
        <v>1.1000000000000001</v>
      </c>
      <c r="E48" s="379"/>
      <c r="F48" s="379">
        <v>1.1000000000000001</v>
      </c>
      <c r="G48" s="379">
        <v>1</v>
      </c>
      <c r="H48" s="379">
        <v>0.10000000000000009</v>
      </c>
      <c r="I48" s="380">
        <v>1.1000000000000001</v>
      </c>
      <c r="J48" s="381" t="s">
        <v>1</v>
      </c>
    </row>
    <row r="49" spans="1:10" ht="14.4" customHeight="1" x14ac:dyDescent="0.3">
      <c r="A49" s="377" t="s">
        <v>530</v>
      </c>
      <c r="B49" s="378" t="s">
        <v>542</v>
      </c>
      <c r="C49" s="379">
        <v>19.288400000000003</v>
      </c>
      <c r="D49" s="379">
        <v>22.764500000000002</v>
      </c>
      <c r="E49" s="379"/>
      <c r="F49" s="379">
        <v>21.543299999999999</v>
      </c>
      <c r="G49" s="379">
        <v>18</v>
      </c>
      <c r="H49" s="379">
        <v>3.5432999999999986</v>
      </c>
      <c r="I49" s="380">
        <v>1.19685</v>
      </c>
      <c r="J49" s="381" t="s">
        <v>1</v>
      </c>
    </row>
    <row r="50" spans="1:10" ht="14.4" customHeight="1" x14ac:dyDescent="0.3">
      <c r="A50" s="377" t="s">
        <v>530</v>
      </c>
      <c r="B50" s="378" t="s">
        <v>532</v>
      </c>
      <c r="C50" s="379">
        <v>113.46293</v>
      </c>
      <c r="D50" s="379">
        <v>138.0908</v>
      </c>
      <c r="E50" s="379"/>
      <c r="F50" s="379">
        <v>192.20437999999996</v>
      </c>
      <c r="G50" s="379">
        <v>114</v>
      </c>
      <c r="H50" s="379">
        <v>78.204379999999958</v>
      </c>
      <c r="I50" s="380">
        <v>1.6860033333333329</v>
      </c>
      <c r="J50" s="381" t="s">
        <v>522</v>
      </c>
    </row>
    <row r="51" spans="1:10" ht="14.4" customHeight="1" x14ac:dyDescent="0.3">
      <c r="A51" s="377" t="s">
        <v>515</v>
      </c>
      <c r="B51" s="378" t="s">
        <v>515</v>
      </c>
      <c r="C51" s="379" t="s">
        <v>515</v>
      </c>
      <c r="D51" s="379" t="s">
        <v>515</v>
      </c>
      <c r="E51" s="379"/>
      <c r="F51" s="379" t="s">
        <v>515</v>
      </c>
      <c r="G51" s="379" t="s">
        <v>515</v>
      </c>
      <c r="H51" s="379" t="s">
        <v>515</v>
      </c>
      <c r="I51" s="380" t="s">
        <v>515</v>
      </c>
      <c r="J51" s="381" t="s">
        <v>523</v>
      </c>
    </row>
    <row r="52" spans="1:10" ht="14.4" customHeight="1" x14ac:dyDescent="0.3">
      <c r="A52" s="377" t="s">
        <v>533</v>
      </c>
      <c r="B52" s="378" t="s">
        <v>534</v>
      </c>
      <c r="C52" s="379" t="s">
        <v>515</v>
      </c>
      <c r="D52" s="379" t="s">
        <v>515</v>
      </c>
      <c r="E52" s="379"/>
      <c r="F52" s="379" t="s">
        <v>515</v>
      </c>
      <c r="G52" s="379" t="s">
        <v>515</v>
      </c>
      <c r="H52" s="379" t="s">
        <v>515</v>
      </c>
      <c r="I52" s="380" t="s">
        <v>515</v>
      </c>
      <c r="J52" s="381" t="s">
        <v>0</v>
      </c>
    </row>
    <row r="53" spans="1:10" ht="14.4" customHeight="1" x14ac:dyDescent="0.3">
      <c r="A53" s="377" t="s">
        <v>533</v>
      </c>
      <c r="B53" s="378" t="s">
        <v>536</v>
      </c>
      <c r="C53" s="379">
        <v>7.3518699999999999</v>
      </c>
      <c r="D53" s="379">
        <v>11.867189999999999</v>
      </c>
      <c r="E53" s="379"/>
      <c r="F53" s="379">
        <v>14.652229999999998</v>
      </c>
      <c r="G53" s="379">
        <v>13</v>
      </c>
      <c r="H53" s="379">
        <v>1.6522299999999976</v>
      </c>
      <c r="I53" s="380">
        <v>1.1270946153846153</v>
      </c>
      <c r="J53" s="381" t="s">
        <v>1</v>
      </c>
    </row>
    <row r="54" spans="1:10" ht="14.4" customHeight="1" x14ac:dyDescent="0.3">
      <c r="A54" s="377" t="s">
        <v>533</v>
      </c>
      <c r="B54" s="378" t="s">
        <v>537</v>
      </c>
      <c r="C54" s="379">
        <v>1.5220600000000002</v>
      </c>
      <c r="D54" s="379">
        <v>0</v>
      </c>
      <c r="E54" s="379"/>
      <c r="F54" s="379">
        <v>1.7091500000000002</v>
      </c>
      <c r="G54" s="379">
        <v>3</v>
      </c>
      <c r="H54" s="379">
        <v>-1.2908499999999998</v>
      </c>
      <c r="I54" s="380">
        <v>0.56971666666666676</v>
      </c>
      <c r="J54" s="381" t="s">
        <v>1</v>
      </c>
    </row>
    <row r="55" spans="1:10" ht="14.4" customHeight="1" x14ac:dyDescent="0.3">
      <c r="A55" s="377" t="s">
        <v>533</v>
      </c>
      <c r="B55" s="378" t="s">
        <v>538</v>
      </c>
      <c r="C55" s="379">
        <v>0.13476999999999997</v>
      </c>
      <c r="D55" s="379">
        <v>0</v>
      </c>
      <c r="E55" s="379"/>
      <c r="F55" s="379">
        <v>0</v>
      </c>
      <c r="G55" s="379">
        <v>0</v>
      </c>
      <c r="H55" s="379">
        <v>0</v>
      </c>
      <c r="I55" s="380" t="s">
        <v>515</v>
      </c>
      <c r="J55" s="381" t="s">
        <v>1</v>
      </c>
    </row>
    <row r="56" spans="1:10" ht="14.4" customHeight="1" x14ac:dyDescent="0.3">
      <c r="A56" s="377" t="s">
        <v>533</v>
      </c>
      <c r="B56" s="378" t="s">
        <v>539</v>
      </c>
      <c r="C56" s="379">
        <v>1.7073099999999999</v>
      </c>
      <c r="D56" s="379">
        <v>0.11126999999999999</v>
      </c>
      <c r="E56" s="379"/>
      <c r="F56" s="379">
        <v>1.6753699999999998</v>
      </c>
      <c r="G56" s="379">
        <v>1</v>
      </c>
      <c r="H56" s="379">
        <v>0.6753699999999998</v>
      </c>
      <c r="I56" s="380">
        <v>1.6753699999999998</v>
      </c>
      <c r="J56" s="381" t="s">
        <v>1</v>
      </c>
    </row>
    <row r="57" spans="1:10" ht="14.4" customHeight="1" x14ac:dyDescent="0.3">
      <c r="A57" s="377" t="s">
        <v>533</v>
      </c>
      <c r="B57" s="378" t="s">
        <v>542</v>
      </c>
      <c r="C57" s="379">
        <v>0</v>
      </c>
      <c r="D57" s="379">
        <v>0.41399999999999998</v>
      </c>
      <c r="E57" s="379"/>
      <c r="F57" s="379">
        <v>0</v>
      </c>
      <c r="G57" s="379">
        <v>0</v>
      </c>
      <c r="H57" s="379">
        <v>0</v>
      </c>
      <c r="I57" s="380" t="s">
        <v>515</v>
      </c>
      <c r="J57" s="381" t="s">
        <v>1</v>
      </c>
    </row>
    <row r="58" spans="1:10" ht="14.4" customHeight="1" x14ac:dyDescent="0.3">
      <c r="A58" s="377" t="s">
        <v>533</v>
      </c>
      <c r="B58" s="378" t="s">
        <v>535</v>
      </c>
      <c r="C58" s="379">
        <v>10.716009999999999</v>
      </c>
      <c r="D58" s="379">
        <v>12.392459999999998</v>
      </c>
      <c r="E58" s="379"/>
      <c r="F58" s="379">
        <v>18.036749999999998</v>
      </c>
      <c r="G58" s="379">
        <v>17</v>
      </c>
      <c r="H58" s="379">
        <v>1.0367499999999978</v>
      </c>
      <c r="I58" s="380">
        <v>1.060985294117647</v>
      </c>
      <c r="J58" s="381" t="s">
        <v>522</v>
      </c>
    </row>
    <row r="59" spans="1:10" ht="14.4" customHeight="1" x14ac:dyDescent="0.3">
      <c r="A59" s="377" t="s">
        <v>515</v>
      </c>
      <c r="B59" s="378" t="s">
        <v>515</v>
      </c>
      <c r="C59" s="379" t="s">
        <v>515</v>
      </c>
      <c r="D59" s="379" t="s">
        <v>515</v>
      </c>
      <c r="E59" s="379"/>
      <c r="F59" s="379" t="s">
        <v>515</v>
      </c>
      <c r="G59" s="379" t="s">
        <v>515</v>
      </c>
      <c r="H59" s="379" t="s">
        <v>515</v>
      </c>
      <c r="I59" s="380" t="s">
        <v>515</v>
      </c>
      <c r="J59" s="381" t="s">
        <v>523</v>
      </c>
    </row>
    <row r="60" spans="1:10" ht="14.4" customHeight="1" x14ac:dyDescent="0.3">
      <c r="A60" s="377" t="s">
        <v>546</v>
      </c>
      <c r="B60" s="378" t="s">
        <v>547</v>
      </c>
      <c r="C60" s="379" t="s">
        <v>515</v>
      </c>
      <c r="D60" s="379" t="s">
        <v>515</v>
      </c>
      <c r="E60" s="379"/>
      <c r="F60" s="379" t="s">
        <v>515</v>
      </c>
      <c r="G60" s="379" t="s">
        <v>515</v>
      </c>
      <c r="H60" s="379" t="s">
        <v>515</v>
      </c>
      <c r="I60" s="380" t="s">
        <v>515</v>
      </c>
      <c r="J60" s="381" t="s">
        <v>0</v>
      </c>
    </row>
    <row r="61" spans="1:10" ht="14.4" customHeight="1" x14ac:dyDescent="0.3">
      <c r="A61" s="377" t="s">
        <v>546</v>
      </c>
      <c r="B61" s="378" t="s">
        <v>536</v>
      </c>
      <c r="C61" s="379">
        <v>-2.2737367544323206E-16</v>
      </c>
      <c r="D61" s="379">
        <v>0</v>
      </c>
      <c r="E61" s="379"/>
      <c r="F61" s="379">
        <v>0</v>
      </c>
      <c r="G61" s="379">
        <v>0</v>
      </c>
      <c r="H61" s="379">
        <v>0</v>
      </c>
      <c r="I61" s="380" t="s">
        <v>515</v>
      </c>
      <c r="J61" s="381" t="s">
        <v>1</v>
      </c>
    </row>
    <row r="62" spans="1:10" ht="14.4" customHeight="1" x14ac:dyDescent="0.3">
      <c r="A62" s="377" t="s">
        <v>546</v>
      </c>
      <c r="B62" s="378" t="s">
        <v>537</v>
      </c>
      <c r="C62" s="379">
        <v>0</v>
      </c>
      <c r="D62" s="379">
        <v>0</v>
      </c>
      <c r="E62" s="379"/>
      <c r="F62" s="379">
        <v>0</v>
      </c>
      <c r="G62" s="379">
        <v>0</v>
      </c>
      <c r="H62" s="379">
        <v>0</v>
      </c>
      <c r="I62" s="380" t="s">
        <v>515</v>
      </c>
      <c r="J62" s="381" t="s">
        <v>1</v>
      </c>
    </row>
    <row r="63" spans="1:10" ht="14.4" customHeight="1" x14ac:dyDescent="0.3">
      <c r="A63" s="377" t="s">
        <v>546</v>
      </c>
      <c r="B63" s="378" t="s">
        <v>539</v>
      </c>
      <c r="C63" s="379">
        <v>1.58026</v>
      </c>
      <c r="D63" s="379">
        <v>0</v>
      </c>
      <c r="E63" s="379"/>
      <c r="F63" s="379">
        <v>0</v>
      </c>
      <c r="G63" s="379">
        <v>1</v>
      </c>
      <c r="H63" s="379">
        <v>-1</v>
      </c>
      <c r="I63" s="380">
        <v>0</v>
      </c>
      <c r="J63" s="381" t="s">
        <v>1</v>
      </c>
    </row>
    <row r="64" spans="1:10" ht="14.4" customHeight="1" x14ac:dyDescent="0.3">
      <c r="A64" s="377" t="s">
        <v>546</v>
      </c>
      <c r="B64" s="378" t="s">
        <v>548</v>
      </c>
      <c r="C64" s="379">
        <v>1.5802599999999998</v>
      </c>
      <c r="D64" s="379">
        <v>0</v>
      </c>
      <c r="E64" s="379"/>
      <c r="F64" s="379">
        <v>0</v>
      </c>
      <c r="G64" s="379">
        <v>1</v>
      </c>
      <c r="H64" s="379">
        <v>-1</v>
      </c>
      <c r="I64" s="380">
        <v>0</v>
      </c>
      <c r="J64" s="381" t="s">
        <v>522</v>
      </c>
    </row>
    <row r="65" spans="1:10" ht="14.4" customHeight="1" x14ac:dyDescent="0.3">
      <c r="A65" s="377" t="s">
        <v>515</v>
      </c>
      <c r="B65" s="378" t="s">
        <v>515</v>
      </c>
      <c r="C65" s="379" t="s">
        <v>515</v>
      </c>
      <c r="D65" s="379" t="s">
        <v>515</v>
      </c>
      <c r="E65" s="379"/>
      <c r="F65" s="379" t="s">
        <v>515</v>
      </c>
      <c r="G65" s="379" t="s">
        <v>515</v>
      </c>
      <c r="H65" s="379" t="s">
        <v>515</v>
      </c>
      <c r="I65" s="380" t="s">
        <v>515</v>
      </c>
      <c r="J65" s="381" t="s">
        <v>523</v>
      </c>
    </row>
    <row r="66" spans="1:10" ht="14.4" customHeight="1" x14ac:dyDescent="0.3">
      <c r="A66" s="377" t="s">
        <v>513</v>
      </c>
      <c r="B66" s="378" t="s">
        <v>517</v>
      </c>
      <c r="C66" s="379">
        <v>1091.0113699999997</v>
      </c>
      <c r="D66" s="379">
        <v>994.88614000000007</v>
      </c>
      <c r="E66" s="379"/>
      <c r="F66" s="379">
        <v>987.5234999999999</v>
      </c>
      <c r="G66" s="379">
        <v>883</v>
      </c>
      <c r="H66" s="379">
        <v>104.5234999999999</v>
      </c>
      <c r="I66" s="380">
        <v>1.1183731596828992</v>
      </c>
      <c r="J66" s="381" t="s">
        <v>518</v>
      </c>
    </row>
  </sheetData>
  <mergeCells count="3">
    <mergeCell ref="A1:I1"/>
    <mergeCell ref="F3:I3"/>
    <mergeCell ref="C4:D4"/>
  </mergeCells>
  <conditionalFormatting sqref="F14 F67:F65537">
    <cfRule type="cellIs" dxfId="19" priority="18" stopIfTrue="1" operator="greaterThan">
      <formula>1</formula>
    </cfRule>
  </conditionalFormatting>
  <conditionalFormatting sqref="H5:H13">
    <cfRule type="expression" dxfId="18" priority="14">
      <formula>$H5&gt;0</formula>
    </cfRule>
  </conditionalFormatting>
  <conditionalFormatting sqref="I5:I13">
    <cfRule type="expression" dxfId="17" priority="15">
      <formula>$I5&gt;1</formula>
    </cfRule>
  </conditionalFormatting>
  <conditionalFormatting sqref="B5:B13">
    <cfRule type="expression" dxfId="16" priority="11">
      <formula>OR($J5="NS",$J5="SumaNS",$J5="Účet")</formula>
    </cfRule>
  </conditionalFormatting>
  <conditionalFormatting sqref="F5:I13 B5:D13">
    <cfRule type="expression" dxfId="15" priority="17">
      <formula>AND($J5&lt;&gt;"",$J5&lt;&gt;"mezeraKL")</formula>
    </cfRule>
  </conditionalFormatting>
  <conditionalFormatting sqref="B5:D13 F5:I13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3" priority="13">
      <formula>OR($J5="SumaNS",$J5="NS")</formula>
    </cfRule>
  </conditionalFormatting>
  <conditionalFormatting sqref="A5:A13">
    <cfRule type="expression" dxfId="12" priority="9">
      <formula>AND($J5&lt;&gt;"mezeraKL",$J5&lt;&gt;"")</formula>
    </cfRule>
  </conditionalFormatting>
  <conditionalFormatting sqref="A5:A13">
    <cfRule type="expression" dxfId="11" priority="10">
      <formula>AND($J5&lt;&gt;"",$J5&lt;&gt;"mezeraKL")</formula>
    </cfRule>
  </conditionalFormatting>
  <conditionalFormatting sqref="H15:H66">
    <cfRule type="expression" dxfId="10" priority="6">
      <formula>$H15&gt;0</formula>
    </cfRule>
  </conditionalFormatting>
  <conditionalFormatting sqref="A15:A66">
    <cfRule type="expression" dxfId="9" priority="5">
      <formula>AND($J15&lt;&gt;"mezeraKL",$J15&lt;&gt;"")</formula>
    </cfRule>
  </conditionalFormatting>
  <conditionalFormatting sqref="I15:I66">
    <cfRule type="expression" dxfId="8" priority="7">
      <formula>$I15&gt;1</formula>
    </cfRule>
  </conditionalFormatting>
  <conditionalFormatting sqref="B15:B66">
    <cfRule type="expression" dxfId="7" priority="4">
      <formula>OR($J15="NS",$J15="SumaNS",$J15="Účet")</formula>
    </cfRule>
  </conditionalFormatting>
  <conditionalFormatting sqref="A15:D66 F15:I66">
    <cfRule type="expression" dxfId="6" priority="8">
      <formula>AND($J15&lt;&gt;"",$J15&lt;&gt;"mezeraKL")</formula>
    </cfRule>
  </conditionalFormatting>
  <conditionalFormatting sqref="B15:D66 F15:I66">
    <cfRule type="expression" dxfId="5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66 F15:I66">
    <cfRule type="expression" dxfId="4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0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2" hidden="1" customWidth="1" outlineLevel="1"/>
    <col min="2" max="2" width="28.33203125" style="102" hidden="1" customWidth="1" outlineLevel="1"/>
    <col min="3" max="3" width="5.33203125" style="172" bestFit="1" customWidth="1" collapsed="1"/>
    <col min="4" max="4" width="18.77734375" style="176" customWidth="1"/>
    <col min="5" max="5" width="9" style="172" bestFit="1" customWidth="1"/>
    <col min="6" max="6" width="18.77734375" style="176" customWidth="1"/>
    <col min="7" max="7" width="12.44140625" style="172" hidden="1" customWidth="1" outlineLevel="1"/>
    <col min="8" max="8" width="25.77734375" style="172" customWidth="1" collapsed="1"/>
    <col min="9" max="9" width="7.77734375" style="170" customWidth="1"/>
    <col min="10" max="10" width="10" style="170" customWidth="1"/>
    <col min="11" max="11" width="11.109375" style="170" customWidth="1"/>
    <col min="12" max="16384" width="8.88671875" style="102"/>
  </cols>
  <sheetData>
    <row r="1" spans="1:11" ht="18.600000000000001" customHeight="1" thickBot="1" x14ac:dyDescent="0.4">
      <c r="A1" s="297" t="s">
        <v>724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14.4" customHeight="1" thickBot="1" x14ac:dyDescent="0.35">
      <c r="A2" s="188" t="s">
        <v>189</v>
      </c>
      <c r="B2" s="57"/>
      <c r="C2" s="174"/>
      <c r="D2" s="174"/>
      <c r="E2" s="174"/>
      <c r="F2" s="174"/>
      <c r="G2" s="174"/>
      <c r="H2" s="174"/>
      <c r="I2" s="175"/>
      <c r="J2" s="175"/>
      <c r="K2" s="175"/>
    </row>
    <row r="3" spans="1:11" ht="14.4" customHeight="1" thickBot="1" x14ac:dyDescent="0.35">
      <c r="A3" s="57"/>
      <c r="B3" s="57"/>
      <c r="C3" s="295"/>
      <c r="D3" s="296"/>
      <c r="E3" s="296"/>
      <c r="F3" s="296"/>
      <c r="G3" s="296"/>
      <c r="H3" s="114" t="s">
        <v>84</v>
      </c>
      <c r="I3" s="73">
        <f>IF(J3&lt;&gt;0,K3/J3,0)</f>
        <v>15.765998052596876</v>
      </c>
      <c r="J3" s="73">
        <f>SUBTOTAL(9,J5:J1048576)</f>
        <v>89684</v>
      </c>
      <c r="K3" s="74">
        <f>SUBTOTAL(9,K5:K1048576)</f>
        <v>1413957.7693490982</v>
      </c>
    </row>
    <row r="4" spans="1:11" s="171" customFormat="1" ht="14.4" customHeight="1" thickBot="1" x14ac:dyDescent="0.35">
      <c r="A4" s="382" t="s">
        <v>4</v>
      </c>
      <c r="B4" s="383" t="s">
        <v>5</v>
      </c>
      <c r="C4" s="383" t="s">
        <v>0</v>
      </c>
      <c r="D4" s="383" t="s">
        <v>6</v>
      </c>
      <c r="E4" s="383" t="s">
        <v>7</v>
      </c>
      <c r="F4" s="383" t="s">
        <v>1</v>
      </c>
      <c r="G4" s="383" t="s">
        <v>52</v>
      </c>
      <c r="H4" s="384" t="s">
        <v>8</v>
      </c>
      <c r="I4" s="385" t="s">
        <v>90</v>
      </c>
      <c r="J4" s="385" t="s">
        <v>9</v>
      </c>
      <c r="K4" s="386" t="s">
        <v>98</v>
      </c>
    </row>
    <row r="5" spans="1:11" ht="14.4" customHeight="1" x14ac:dyDescent="0.3">
      <c r="A5" s="387" t="s">
        <v>513</v>
      </c>
      <c r="B5" s="388" t="s">
        <v>514</v>
      </c>
      <c r="C5" s="389" t="s">
        <v>519</v>
      </c>
      <c r="D5" s="390" t="s">
        <v>520</v>
      </c>
      <c r="E5" s="389" t="s">
        <v>549</v>
      </c>
      <c r="F5" s="390" t="s">
        <v>550</v>
      </c>
      <c r="G5" s="389" t="s">
        <v>551</v>
      </c>
      <c r="H5" s="389" t="s">
        <v>552</v>
      </c>
      <c r="I5" s="391">
        <v>252.88999938964844</v>
      </c>
      <c r="J5" s="391">
        <v>10</v>
      </c>
      <c r="K5" s="392">
        <v>2528.89990234375</v>
      </c>
    </row>
    <row r="6" spans="1:11" ht="14.4" customHeight="1" x14ac:dyDescent="0.3">
      <c r="A6" s="393" t="s">
        <v>513</v>
      </c>
      <c r="B6" s="394" t="s">
        <v>514</v>
      </c>
      <c r="C6" s="395" t="s">
        <v>527</v>
      </c>
      <c r="D6" s="396" t="s">
        <v>528</v>
      </c>
      <c r="E6" s="395" t="s">
        <v>553</v>
      </c>
      <c r="F6" s="396" t="s">
        <v>554</v>
      </c>
      <c r="G6" s="395" t="s">
        <v>555</v>
      </c>
      <c r="H6" s="395" t="s">
        <v>556</v>
      </c>
      <c r="I6" s="397">
        <v>0.48999999463558197</v>
      </c>
      <c r="J6" s="397">
        <v>8000</v>
      </c>
      <c r="K6" s="398">
        <v>3922</v>
      </c>
    </row>
    <row r="7" spans="1:11" ht="14.4" customHeight="1" x14ac:dyDescent="0.3">
      <c r="A7" s="393" t="s">
        <v>513</v>
      </c>
      <c r="B7" s="394" t="s">
        <v>514</v>
      </c>
      <c r="C7" s="395" t="s">
        <v>527</v>
      </c>
      <c r="D7" s="396" t="s">
        <v>528</v>
      </c>
      <c r="E7" s="395" t="s">
        <v>553</v>
      </c>
      <c r="F7" s="396" t="s">
        <v>554</v>
      </c>
      <c r="G7" s="395" t="s">
        <v>557</v>
      </c>
      <c r="H7" s="395" t="s">
        <v>558</v>
      </c>
      <c r="I7" s="397">
        <v>0.49333333969116211</v>
      </c>
      <c r="J7" s="397">
        <v>7500</v>
      </c>
      <c r="K7" s="398">
        <v>3695</v>
      </c>
    </row>
    <row r="8" spans="1:11" ht="14.4" customHeight="1" x14ac:dyDescent="0.3">
      <c r="A8" s="393" t="s">
        <v>513</v>
      </c>
      <c r="B8" s="394" t="s">
        <v>514</v>
      </c>
      <c r="C8" s="395" t="s">
        <v>527</v>
      </c>
      <c r="D8" s="396" t="s">
        <v>528</v>
      </c>
      <c r="E8" s="395" t="s">
        <v>553</v>
      </c>
      <c r="F8" s="396" t="s">
        <v>554</v>
      </c>
      <c r="G8" s="395" t="s">
        <v>559</v>
      </c>
      <c r="H8" s="395" t="s">
        <v>560</v>
      </c>
      <c r="I8" s="397">
        <v>27.875</v>
      </c>
      <c r="J8" s="397">
        <v>20</v>
      </c>
      <c r="K8" s="398">
        <v>557.5</v>
      </c>
    </row>
    <row r="9" spans="1:11" ht="14.4" customHeight="1" x14ac:dyDescent="0.3">
      <c r="A9" s="393" t="s">
        <v>513</v>
      </c>
      <c r="B9" s="394" t="s">
        <v>514</v>
      </c>
      <c r="C9" s="395" t="s">
        <v>527</v>
      </c>
      <c r="D9" s="396" t="s">
        <v>528</v>
      </c>
      <c r="E9" s="395" t="s">
        <v>549</v>
      </c>
      <c r="F9" s="396" t="s">
        <v>550</v>
      </c>
      <c r="G9" s="395" t="s">
        <v>561</v>
      </c>
      <c r="H9" s="395" t="s">
        <v>562</v>
      </c>
      <c r="I9" s="397">
        <v>54.450000762939453</v>
      </c>
      <c r="J9" s="397">
        <v>400</v>
      </c>
      <c r="K9" s="398">
        <v>21779.990234375</v>
      </c>
    </row>
    <row r="10" spans="1:11" ht="14.4" customHeight="1" x14ac:dyDescent="0.3">
      <c r="A10" s="393" t="s">
        <v>513</v>
      </c>
      <c r="B10" s="394" t="s">
        <v>514</v>
      </c>
      <c r="C10" s="395" t="s">
        <v>527</v>
      </c>
      <c r="D10" s="396" t="s">
        <v>528</v>
      </c>
      <c r="E10" s="395" t="s">
        <v>549</v>
      </c>
      <c r="F10" s="396" t="s">
        <v>550</v>
      </c>
      <c r="G10" s="395" t="s">
        <v>563</v>
      </c>
      <c r="H10" s="395" t="s">
        <v>564</v>
      </c>
      <c r="I10" s="397">
        <v>15.922500133514404</v>
      </c>
      <c r="J10" s="397">
        <v>800</v>
      </c>
      <c r="K10" s="398">
        <v>12738</v>
      </c>
    </row>
    <row r="11" spans="1:11" ht="14.4" customHeight="1" x14ac:dyDescent="0.3">
      <c r="A11" s="393" t="s">
        <v>513</v>
      </c>
      <c r="B11" s="394" t="s">
        <v>514</v>
      </c>
      <c r="C11" s="395" t="s">
        <v>527</v>
      </c>
      <c r="D11" s="396" t="s">
        <v>528</v>
      </c>
      <c r="E11" s="395" t="s">
        <v>549</v>
      </c>
      <c r="F11" s="396" t="s">
        <v>550</v>
      </c>
      <c r="G11" s="395" t="s">
        <v>565</v>
      </c>
      <c r="H11" s="395" t="s">
        <v>566</v>
      </c>
      <c r="I11" s="397">
        <v>124.93000030517578</v>
      </c>
      <c r="J11" s="397">
        <v>900</v>
      </c>
      <c r="K11" s="398">
        <v>112439.25</v>
      </c>
    </row>
    <row r="12" spans="1:11" ht="14.4" customHeight="1" x14ac:dyDescent="0.3">
      <c r="A12" s="393" t="s">
        <v>513</v>
      </c>
      <c r="B12" s="394" t="s">
        <v>514</v>
      </c>
      <c r="C12" s="395" t="s">
        <v>527</v>
      </c>
      <c r="D12" s="396" t="s">
        <v>528</v>
      </c>
      <c r="E12" s="395" t="s">
        <v>549</v>
      </c>
      <c r="F12" s="396" t="s">
        <v>550</v>
      </c>
      <c r="G12" s="395" t="s">
        <v>567</v>
      </c>
      <c r="H12" s="395" t="s">
        <v>568</v>
      </c>
      <c r="I12" s="397">
        <v>11.739999771118164</v>
      </c>
      <c r="J12" s="397">
        <v>200</v>
      </c>
      <c r="K12" s="398">
        <v>2348</v>
      </c>
    </row>
    <row r="13" spans="1:11" ht="14.4" customHeight="1" x14ac:dyDescent="0.3">
      <c r="A13" s="393" t="s">
        <v>513</v>
      </c>
      <c r="B13" s="394" t="s">
        <v>514</v>
      </c>
      <c r="C13" s="395" t="s">
        <v>527</v>
      </c>
      <c r="D13" s="396" t="s">
        <v>528</v>
      </c>
      <c r="E13" s="395" t="s">
        <v>549</v>
      </c>
      <c r="F13" s="396" t="s">
        <v>550</v>
      </c>
      <c r="G13" s="395" t="s">
        <v>569</v>
      </c>
      <c r="H13" s="395" t="s">
        <v>570</v>
      </c>
      <c r="I13" s="397">
        <v>562.6500244140625</v>
      </c>
      <c r="J13" s="397">
        <v>24</v>
      </c>
      <c r="K13" s="398">
        <v>13503.599609375</v>
      </c>
    </row>
    <row r="14" spans="1:11" ht="14.4" customHeight="1" x14ac:dyDescent="0.3">
      <c r="A14" s="393" t="s">
        <v>513</v>
      </c>
      <c r="B14" s="394" t="s">
        <v>514</v>
      </c>
      <c r="C14" s="395" t="s">
        <v>527</v>
      </c>
      <c r="D14" s="396" t="s">
        <v>528</v>
      </c>
      <c r="E14" s="395" t="s">
        <v>549</v>
      </c>
      <c r="F14" s="396" t="s">
        <v>550</v>
      </c>
      <c r="G14" s="395" t="s">
        <v>571</v>
      </c>
      <c r="H14" s="395" t="s">
        <v>572</v>
      </c>
      <c r="I14" s="397">
        <v>562.6500244140625</v>
      </c>
      <c r="J14" s="397">
        <v>12</v>
      </c>
      <c r="K14" s="398">
        <v>6751.7998046875</v>
      </c>
    </row>
    <row r="15" spans="1:11" ht="14.4" customHeight="1" x14ac:dyDescent="0.3">
      <c r="A15" s="393" t="s">
        <v>513</v>
      </c>
      <c r="B15" s="394" t="s">
        <v>514</v>
      </c>
      <c r="C15" s="395" t="s">
        <v>527</v>
      </c>
      <c r="D15" s="396" t="s">
        <v>528</v>
      </c>
      <c r="E15" s="395" t="s">
        <v>549</v>
      </c>
      <c r="F15" s="396" t="s">
        <v>550</v>
      </c>
      <c r="G15" s="395" t="s">
        <v>573</v>
      </c>
      <c r="H15" s="395" t="s">
        <v>574</v>
      </c>
      <c r="I15" s="397">
        <v>562.6500244140625</v>
      </c>
      <c r="J15" s="397">
        <v>156</v>
      </c>
      <c r="K15" s="398">
        <v>87773.40234375</v>
      </c>
    </row>
    <row r="16" spans="1:11" ht="14.4" customHeight="1" x14ac:dyDescent="0.3">
      <c r="A16" s="393" t="s">
        <v>513</v>
      </c>
      <c r="B16" s="394" t="s">
        <v>514</v>
      </c>
      <c r="C16" s="395" t="s">
        <v>527</v>
      </c>
      <c r="D16" s="396" t="s">
        <v>528</v>
      </c>
      <c r="E16" s="395" t="s">
        <v>549</v>
      </c>
      <c r="F16" s="396" t="s">
        <v>550</v>
      </c>
      <c r="G16" s="395" t="s">
        <v>569</v>
      </c>
      <c r="H16" s="395" t="s">
        <v>575</v>
      </c>
      <c r="I16" s="397">
        <v>562.6500244140625</v>
      </c>
      <c r="J16" s="397">
        <v>36</v>
      </c>
      <c r="K16" s="398">
        <v>20255.3994140625</v>
      </c>
    </row>
    <row r="17" spans="1:11" ht="14.4" customHeight="1" x14ac:dyDescent="0.3">
      <c r="A17" s="393" t="s">
        <v>513</v>
      </c>
      <c r="B17" s="394" t="s">
        <v>514</v>
      </c>
      <c r="C17" s="395" t="s">
        <v>527</v>
      </c>
      <c r="D17" s="396" t="s">
        <v>528</v>
      </c>
      <c r="E17" s="395" t="s">
        <v>549</v>
      </c>
      <c r="F17" s="396" t="s">
        <v>550</v>
      </c>
      <c r="G17" s="395" t="s">
        <v>569</v>
      </c>
      <c r="H17" s="395" t="s">
        <v>576</v>
      </c>
      <c r="I17" s="397">
        <v>562.6500244140625</v>
      </c>
      <c r="J17" s="397">
        <v>24</v>
      </c>
      <c r="K17" s="398">
        <v>13503.599609375</v>
      </c>
    </row>
    <row r="18" spans="1:11" ht="14.4" customHeight="1" x14ac:dyDescent="0.3">
      <c r="A18" s="393" t="s">
        <v>513</v>
      </c>
      <c r="B18" s="394" t="s">
        <v>514</v>
      </c>
      <c r="C18" s="395" t="s">
        <v>527</v>
      </c>
      <c r="D18" s="396" t="s">
        <v>528</v>
      </c>
      <c r="E18" s="395" t="s">
        <v>549</v>
      </c>
      <c r="F18" s="396" t="s">
        <v>550</v>
      </c>
      <c r="G18" s="395" t="s">
        <v>573</v>
      </c>
      <c r="H18" s="395" t="s">
        <v>577</v>
      </c>
      <c r="I18" s="397">
        <v>562.6500244140625</v>
      </c>
      <c r="J18" s="397">
        <v>240</v>
      </c>
      <c r="K18" s="398">
        <v>135036</v>
      </c>
    </row>
    <row r="19" spans="1:11" ht="14.4" customHeight="1" x14ac:dyDescent="0.3">
      <c r="A19" s="393" t="s">
        <v>513</v>
      </c>
      <c r="B19" s="394" t="s">
        <v>514</v>
      </c>
      <c r="C19" s="395" t="s">
        <v>527</v>
      </c>
      <c r="D19" s="396" t="s">
        <v>528</v>
      </c>
      <c r="E19" s="395" t="s">
        <v>549</v>
      </c>
      <c r="F19" s="396" t="s">
        <v>550</v>
      </c>
      <c r="G19" s="395" t="s">
        <v>578</v>
      </c>
      <c r="H19" s="395" t="s">
        <v>579</v>
      </c>
      <c r="I19" s="397">
        <v>0.4699999988079071</v>
      </c>
      <c r="J19" s="397">
        <v>400</v>
      </c>
      <c r="K19" s="398">
        <v>188</v>
      </c>
    </row>
    <row r="20" spans="1:11" ht="14.4" customHeight="1" x14ac:dyDescent="0.3">
      <c r="A20" s="393" t="s">
        <v>513</v>
      </c>
      <c r="B20" s="394" t="s">
        <v>514</v>
      </c>
      <c r="C20" s="395" t="s">
        <v>527</v>
      </c>
      <c r="D20" s="396" t="s">
        <v>528</v>
      </c>
      <c r="E20" s="395" t="s">
        <v>549</v>
      </c>
      <c r="F20" s="396" t="s">
        <v>550</v>
      </c>
      <c r="G20" s="395" t="s">
        <v>580</v>
      </c>
      <c r="H20" s="395" t="s">
        <v>581</v>
      </c>
      <c r="I20" s="397">
        <v>6.309999942779541</v>
      </c>
      <c r="J20" s="397">
        <v>2500</v>
      </c>
      <c r="K20" s="398">
        <v>15778.9599609375</v>
      </c>
    </row>
    <row r="21" spans="1:11" ht="14.4" customHeight="1" x14ac:dyDescent="0.3">
      <c r="A21" s="393" t="s">
        <v>513</v>
      </c>
      <c r="B21" s="394" t="s">
        <v>514</v>
      </c>
      <c r="C21" s="395" t="s">
        <v>527</v>
      </c>
      <c r="D21" s="396" t="s">
        <v>528</v>
      </c>
      <c r="E21" s="395" t="s">
        <v>549</v>
      </c>
      <c r="F21" s="396" t="s">
        <v>550</v>
      </c>
      <c r="G21" s="395" t="s">
        <v>582</v>
      </c>
      <c r="H21" s="395" t="s">
        <v>583</v>
      </c>
      <c r="I21" s="397">
        <v>9.1499996185302734</v>
      </c>
      <c r="J21" s="397">
        <v>4000</v>
      </c>
      <c r="K21" s="398">
        <v>36588.83984375</v>
      </c>
    </row>
    <row r="22" spans="1:11" ht="14.4" customHeight="1" x14ac:dyDescent="0.3">
      <c r="A22" s="393" t="s">
        <v>513</v>
      </c>
      <c r="B22" s="394" t="s">
        <v>514</v>
      </c>
      <c r="C22" s="395" t="s">
        <v>527</v>
      </c>
      <c r="D22" s="396" t="s">
        <v>528</v>
      </c>
      <c r="E22" s="395" t="s">
        <v>549</v>
      </c>
      <c r="F22" s="396" t="s">
        <v>550</v>
      </c>
      <c r="G22" s="395" t="s">
        <v>584</v>
      </c>
      <c r="H22" s="395" t="s">
        <v>585</v>
      </c>
      <c r="I22" s="397">
        <v>4.309999942779541</v>
      </c>
      <c r="J22" s="397">
        <v>1300</v>
      </c>
      <c r="K22" s="398">
        <v>5601.56005859375</v>
      </c>
    </row>
    <row r="23" spans="1:11" ht="14.4" customHeight="1" x14ac:dyDescent="0.3">
      <c r="A23" s="393" t="s">
        <v>513</v>
      </c>
      <c r="B23" s="394" t="s">
        <v>514</v>
      </c>
      <c r="C23" s="395" t="s">
        <v>527</v>
      </c>
      <c r="D23" s="396" t="s">
        <v>528</v>
      </c>
      <c r="E23" s="395" t="s">
        <v>549</v>
      </c>
      <c r="F23" s="396" t="s">
        <v>550</v>
      </c>
      <c r="G23" s="395" t="s">
        <v>586</v>
      </c>
      <c r="H23" s="395" t="s">
        <v>587</v>
      </c>
      <c r="I23" s="397">
        <v>14.649999618530273</v>
      </c>
      <c r="J23" s="397">
        <v>2400</v>
      </c>
      <c r="K23" s="398">
        <v>35164.1904296875</v>
      </c>
    </row>
    <row r="24" spans="1:11" ht="14.4" customHeight="1" x14ac:dyDescent="0.3">
      <c r="A24" s="393" t="s">
        <v>513</v>
      </c>
      <c r="B24" s="394" t="s">
        <v>514</v>
      </c>
      <c r="C24" s="395" t="s">
        <v>527</v>
      </c>
      <c r="D24" s="396" t="s">
        <v>528</v>
      </c>
      <c r="E24" s="395" t="s">
        <v>549</v>
      </c>
      <c r="F24" s="396" t="s">
        <v>550</v>
      </c>
      <c r="G24" s="395" t="s">
        <v>588</v>
      </c>
      <c r="H24" s="395" t="s">
        <v>589</v>
      </c>
      <c r="I24" s="397">
        <v>5.4200000762939453</v>
      </c>
      <c r="J24" s="397">
        <v>2500</v>
      </c>
      <c r="K24" s="398">
        <v>13546.27978515625</v>
      </c>
    </row>
    <row r="25" spans="1:11" ht="14.4" customHeight="1" x14ac:dyDescent="0.3">
      <c r="A25" s="393" t="s">
        <v>513</v>
      </c>
      <c r="B25" s="394" t="s">
        <v>514</v>
      </c>
      <c r="C25" s="395" t="s">
        <v>527</v>
      </c>
      <c r="D25" s="396" t="s">
        <v>528</v>
      </c>
      <c r="E25" s="395" t="s">
        <v>549</v>
      </c>
      <c r="F25" s="396" t="s">
        <v>550</v>
      </c>
      <c r="G25" s="395" t="s">
        <v>590</v>
      </c>
      <c r="H25" s="395" t="s">
        <v>591</v>
      </c>
      <c r="I25" s="397">
        <v>7.4249998927116394</v>
      </c>
      <c r="J25" s="397">
        <v>2965</v>
      </c>
      <c r="K25" s="398">
        <v>22023.35009765625</v>
      </c>
    </row>
    <row r="26" spans="1:11" ht="14.4" customHeight="1" x14ac:dyDescent="0.3">
      <c r="A26" s="393" t="s">
        <v>513</v>
      </c>
      <c r="B26" s="394" t="s">
        <v>514</v>
      </c>
      <c r="C26" s="395" t="s">
        <v>527</v>
      </c>
      <c r="D26" s="396" t="s">
        <v>528</v>
      </c>
      <c r="E26" s="395" t="s">
        <v>549</v>
      </c>
      <c r="F26" s="396" t="s">
        <v>550</v>
      </c>
      <c r="G26" s="395" t="s">
        <v>592</v>
      </c>
      <c r="H26" s="395" t="s">
        <v>593</v>
      </c>
      <c r="I26" s="397">
        <v>8.7600002288818359</v>
      </c>
      <c r="J26" s="397">
        <v>400</v>
      </c>
      <c r="K26" s="398">
        <v>3504.159912109375</v>
      </c>
    </row>
    <row r="27" spans="1:11" ht="14.4" customHeight="1" x14ac:dyDescent="0.3">
      <c r="A27" s="393" t="s">
        <v>513</v>
      </c>
      <c r="B27" s="394" t="s">
        <v>514</v>
      </c>
      <c r="C27" s="395" t="s">
        <v>527</v>
      </c>
      <c r="D27" s="396" t="s">
        <v>528</v>
      </c>
      <c r="E27" s="395" t="s">
        <v>549</v>
      </c>
      <c r="F27" s="396" t="s">
        <v>550</v>
      </c>
      <c r="G27" s="395" t="s">
        <v>594</v>
      </c>
      <c r="H27" s="395" t="s">
        <v>595</v>
      </c>
      <c r="I27" s="397">
        <v>3.619999885559082</v>
      </c>
      <c r="J27" s="397">
        <v>200</v>
      </c>
      <c r="K27" s="398">
        <v>723.58001708984375</v>
      </c>
    </row>
    <row r="28" spans="1:11" ht="14.4" customHeight="1" x14ac:dyDescent="0.3">
      <c r="A28" s="393" t="s">
        <v>513</v>
      </c>
      <c r="B28" s="394" t="s">
        <v>514</v>
      </c>
      <c r="C28" s="395" t="s">
        <v>527</v>
      </c>
      <c r="D28" s="396" t="s">
        <v>528</v>
      </c>
      <c r="E28" s="395" t="s">
        <v>549</v>
      </c>
      <c r="F28" s="396" t="s">
        <v>550</v>
      </c>
      <c r="G28" s="395" t="s">
        <v>596</v>
      </c>
      <c r="H28" s="395" t="s">
        <v>597</v>
      </c>
      <c r="I28" s="397">
        <v>71.389999389648438</v>
      </c>
      <c r="J28" s="397">
        <v>100</v>
      </c>
      <c r="K28" s="398">
        <v>7139</v>
      </c>
    </row>
    <row r="29" spans="1:11" ht="14.4" customHeight="1" x14ac:dyDescent="0.3">
      <c r="A29" s="393" t="s">
        <v>513</v>
      </c>
      <c r="B29" s="394" t="s">
        <v>514</v>
      </c>
      <c r="C29" s="395" t="s">
        <v>527</v>
      </c>
      <c r="D29" s="396" t="s">
        <v>528</v>
      </c>
      <c r="E29" s="395" t="s">
        <v>549</v>
      </c>
      <c r="F29" s="396" t="s">
        <v>550</v>
      </c>
      <c r="G29" s="395" t="s">
        <v>598</v>
      </c>
      <c r="H29" s="395" t="s">
        <v>599</v>
      </c>
      <c r="I29" s="397">
        <v>0.4699999988079071</v>
      </c>
      <c r="J29" s="397">
        <v>6000</v>
      </c>
      <c r="K29" s="398">
        <v>2820</v>
      </c>
    </row>
    <row r="30" spans="1:11" ht="14.4" customHeight="1" x14ac:dyDescent="0.3">
      <c r="A30" s="393" t="s">
        <v>513</v>
      </c>
      <c r="B30" s="394" t="s">
        <v>514</v>
      </c>
      <c r="C30" s="395" t="s">
        <v>527</v>
      </c>
      <c r="D30" s="396" t="s">
        <v>528</v>
      </c>
      <c r="E30" s="395" t="s">
        <v>600</v>
      </c>
      <c r="F30" s="396" t="s">
        <v>601</v>
      </c>
      <c r="G30" s="395" t="s">
        <v>602</v>
      </c>
      <c r="H30" s="395" t="s">
        <v>603</v>
      </c>
      <c r="I30" s="397">
        <v>307.33999633789063</v>
      </c>
      <c r="J30" s="397">
        <v>1060</v>
      </c>
      <c r="K30" s="398">
        <v>325780.40625</v>
      </c>
    </row>
    <row r="31" spans="1:11" ht="14.4" customHeight="1" x14ac:dyDescent="0.3">
      <c r="A31" s="393" t="s">
        <v>513</v>
      </c>
      <c r="B31" s="394" t="s">
        <v>514</v>
      </c>
      <c r="C31" s="395" t="s">
        <v>527</v>
      </c>
      <c r="D31" s="396" t="s">
        <v>528</v>
      </c>
      <c r="E31" s="395" t="s">
        <v>600</v>
      </c>
      <c r="F31" s="396" t="s">
        <v>601</v>
      </c>
      <c r="G31" s="395" t="s">
        <v>604</v>
      </c>
      <c r="H31" s="395" t="s">
        <v>605</v>
      </c>
      <c r="I31" s="397">
        <v>24.180000305175781</v>
      </c>
      <c r="J31" s="397">
        <v>200</v>
      </c>
      <c r="K31" s="398">
        <v>4835.16015625</v>
      </c>
    </row>
    <row r="32" spans="1:11" ht="14.4" customHeight="1" x14ac:dyDescent="0.3">
      <c r="A32" s="393" t="s">
        <v>513</v>
      </c>
      <c r="B32" s="394" t="s">
        <v>514</v>
      </c>
      <c r="C32" s="395" t="s">
        <v>527</v>
      </c>
      <c r="D32" s="396" t="s">
        <v>528</v>
      </c>
      <c r="E32" s="395" t="s">
        <v>600</v>
      </c>
      <c r="F32" s="396" t="s">
        <v>601</v>
      </c>
      <c r="G32" s="395" t="s">
        <v>606</v>
      </c>
      <c r="H32" s="395" t="s">
        <v>607</v>
      </c>
      <c r="I32" s="397">
        <v>52.419998168945313</v>
      </c>
      <c r="J32" s="397">
        <v>1800</v>
      </c>
      <c r="K32" s="398">
        <v>94350.94140625</v>
      </c>
    </row>
    <row r="33" spans="1:11" ht="14.4" customHeight="1" x14ac:dyDescent="0.3">
      <c r="A33" s="393" t="s">
        <v>513</v>
      </c>
      <c r="B33" s="394" t="s">
        <v>514</v>
      </c>
      <c r="C33" s="395" t="s">
        <v>527</v>
      </c>
      <c r="D33" s="396" t="s">
        <v>528</v>
      </c>
      <c r="E33" s="395" t="s">
        <v>600</v>
      </c>
      <c r="F33" s="396" t="s">
        <v>601</v>
      </c>
      <c r="G33" s="395" t="s">
        <v>608</v>
      </c>
      <c r="H33" s="395" t="s">
        <v>609</v>
      </c>
      <c r="I33" s="397">
        <v>10.163749933242798</v>
      </c>
      <c r="J33" s="397">
        <v>10000</v>
      </c>
      <c r="K33" s="398">
        <v>101635.60009765625</v>
      </c>
    </row>
    <row r="34" spans="1:11" ht="14.4" customHeight="1" x14ac:dyDescent="0.3">
      <c r="A34" s="393" t="s">
        <v>513</v>
      </c>
      <c r="B34" s="394" t="s">
        <v>514</v>
      </c>
      <c r="C34" s="395" t="s">
        <v>527</v>
      </c>
      <c r="D34" s="396" t="s">
        <v>528</v>
      </c>
      <c r="E34" s="395" t="s">
        <v>610</v>
      </c>
      <c r="F34" s="396" t="s">
        <v>611</v>
      </c>
      <c r="G34" s="395" t="s">
        <v>612</v>
      </c>
      <c r="H34" s="395" t="s">
        <v>613</v>
      </c>
      <c r="I34" s="397">
        <v>7.869999885559082</v>
      </c>
      <c r="J34" s="397">
        <v>2000</v>
      </c>
      <c r="K34" s="398">
        <v>15730</v>
      </c>
    </row>
    <row r="35" spans="1:11" ht="14.4" customHeight="1" x14ac:dyDescent="0.3">
      <c r="A35" s="393" t="s">
        <v>513</v>
      </c>
      <c r="B35" s="394" t="s">
        <v>514</v>
      </c>
      <c r="C35" s="395" t="s">
        <v>527</v>
      </c>
      <c r="D35" s="396" t="s">
        <v>528</v>
      </c>
      <c r="E35" s="395" t="s">
        <v>610</v>
      </c>
      <c r="F35" s="396" t="s">
        <v>611</v>
      </c>
      <c r="G35" s="395" t="s">
        <v>614</v>
      </c>
      <c r="H35" s="395" t="s">
        <v>615</v>
      </c>
      <c r="I35" s="397">
        <v>0.5440000176429749</v>
      </c>
      <c r="J35" s="397">
        <v>12000</v>
      </c>
      <c r="K35" s="398">
        <v>6530</v>
      </c>
    </row>
    <row r="36" spans="1:11" ht="14.4" customHeight="1" x14ac:dyDescent="0.3">
      <c r="A36" s="393" t="s">
        <v>513</v>
      </c>
      <c r="B36" s="394" t="s">
        <v>514</v>
      </c>
      <c r="C36" s="395" t="s">
        <v>527</v>
      </c>
      <c r="D36" s="396" t="s">
        <v>528</v>
      </c>
      <c r="E36" s="395" t="s">
        <v>616</v>
      </c>
      <c r="F36" s="396" t="s">
        <v>617</v>
      </c>
      <c r="G36" s="395" t="s">
        <v>618</v>
      </c>
      <c r="H36" s="395" t="s">
        <v>619</v>
      </c>
      <c r="I36" s="397">
        <v>0.62999999523162842</v>
      </c>
      <c r="J36" s="397">
        <v>2000</v>
      </c>
      <c r="K36" s="398">
        <v>1260</v>
      </c>
    </row>
    <row r="37" spans="1:11" ht="14.4" customHeight="1" x14ac:dyDescent="0.3">
      <c r="A37" s="393" t="s">
        <v>513</v>
      </c>
      <c r="B37" s="394" t="s">
        <v>514</v>
      </c>
      <c r="C37" s="395" t="s">
        <v>527</v>
      </c>
      <c r="D37" s="396" t="s">
        <v>528</v>
      </c>
      <c r="E37" s="395" t="s">
        <v>616</v>
      </c>
      <c r="F37" s="396" t="s">
        <v>617</v>
      </c>
      <c r="G37" s="395" t="s">
        <v>620</v>
      </c>
      <c r="H37" s="395" t="s">
        <v>621</v>
      </c>
      <c r="I37" s="397">
        <v>0.62999999523162842</v>
      </c>
      <c r="J37" s="397">
        <v>3000</v>
      </c>
      <c r="K37" s="398">
        <v>1890</v>
      </c>
    </row>
    <row r="38" spans="1:11" ht="14.4" customHeight="1" x14ac:dyDescent="0.3">
      <c r="A38" s="393" t="s">
        <v>513</v>
      </c>
      <c r="B38" s="394" t="s">
        <v>514</v>
      </c>
      <c r="C38" s="395" t="s">
        <v>527</v>
      </c>
      <c r="D38" s="396" t="s">
        <v>528</v>
      </c>
      <c r="E38" s="395" t="s">
        <v>616</v>
      </c>
      <c r="F38" s="396" t="s">
        <v>617</v>
      </c>
      <c r="G38" s="395" t="s">
        <v>622</v>
      </c>
      <c r="H38" s="395" t="s">
        <v>623</v>
      </c>
      <c r="I38" s="397">
        <v>0.62999999523162842</v>
      </c>
      <c r="J38" s="397">
        <v>850</v>
      </c>
      <c r="K38" s="398">
        <v>535.49999237060547</v>
      </c>
    </row>
    <row r="39" spans="1:11" ht="14.4" customHeight="1" x14ac:dyDescent="0.3">
      <c r="A39" s="393" t="s">
        <v>513</v>
      </c>
      <c r="B39" s="394" t="s">
        <v>514</v>
      </c>
      <c r="C39" s="395" t="s">
        <v>527</v>
      </c>
      <c r="D39" s="396" t="s">
        <v>528</v>
      </c>
      <c r="E39" s="395" t="s">
        <v>616</v>
      </c>
      <c r="F39" s="396" t="s">
        <v>617</v>
      </c>
      <c r="G39" s="395" t="s">
        <v>624</v>
      </c>
      <c r="H39" s="395" t="s">
        <v>625</v>
      </c>
      <c r="I39" s="397">
        <v>1.5199999809265137</v>
      </c>
      <c r="J39" s="397">
        <v>800</v>
      </c>
      <c r="K39" s="398">
        <v>1212</v>
      </c>
    </row>
    <row r="40" spans="1:11" ht="14.4" customHeight="1" x14ac:dyDescent="0.3">
      <c r="A40" s="393" t="s">
        <v>513</v>
      </c>
      <c r="B40" s="394" t="s">
        <v>514</v>
      </c>
      <c r="C40" s="395" t="s">
        <v>527</v>
      </c>
      <c r="D40" s="396" t="s">
        <v>528</v>
      </c>
      <c r="E40" s="395" t="s">
        <v>616</v>
      </c>
      <c r="F40" s="396" t="s">
        <v>617</v>
      </c>
      <c r="G40" s="395" t="s">
        <v>626</v>
      </c>
      <c r="H40" s="395" t="s">
        <v>627</v>
      </c>
      <c r="I40" s="397">
        <v>20.159999847412109</v>
      </c>
      <c r="J40" s="397">
        <v>1100</v>
      </c>
      <c r="K40" s="398">
        <v>22174.4599609375</v>
      </c>
    </row>
    <row r="41" spans="1:11" ht="14.4" customHeight="1" x14ac:dyDescent="0.3">
      <c r="A41" s="393" t="s">
        <v>513</v>
      </c>
      <c r="B41" s="394" t="s">
        <v>514</v>
      </c>
      <c r="C41" s="395" t="s">
        <v>527</v>
      </c>
      <c r="D41" s="396" t="s">
        <v>528</v>
      </c>
      <c r="E41" s="395" t="s">
        <v>616</v>
      </c>
      <c r="F41" s="396" t="s">
        <v>617</v>
      </c>
      <c r="G41" s="395" t="s">
        <v>628</v>
      </c>
      <c r="H41" s="395" t="s">
        <v>629</v>
      </c>
      <c r="I41" s="397">
        <v>20.159999847412109</v>
      </c>
      <c r="J41" s="397">
        <v>1000</v>
      </c>
      <c r="K41" s="398">
        <v>20158.600219726563</v>
      </c>
    </row>
    <row r="42" spans="1:11" ht="14.4" customHeight="1" x14ac:dyDescent="0.3">
      <c r="A42" s="393" t="s">
        <v>513</v>
      </c>
      <c r="B42" s="394" t="s">
        <v>514</v>
      </c>
      <c r="C42" s="395" t="s">
        <v>527</v>
      </c>
      <c r="D42" s="396" t="s">
        <v>528</v>
      </c>
      <c r="E42" s="395" t="s">
        <v>616</v>
      </c>
      <c r="F42" s="396" t="s">
        <v>617</v>
      </c>
      <c r="G42" s="395" t="s">
        <v>630</v>
      </c>
      <c r="H42" s="395" t="s">
        <v>631</v>
      </c>
      <c r="I42" s="397">
        <v>10.159999847412109</v>
      </c>
      <c r="J42" s="397">
        <v>300</v>
      </c>
      <c r="K42" s="398">
        <v>3049.199951171875</v>
      </c>
    </row>
    <row r="43" spans="1:11" ht="14.4" customHeight="1" x14ac:dyDescent="0.3">
      <c r="A43" s="393" t="s">
        <v>513</v>
      </c>
      <c r="B43" s="394" t="s">
        <v>514</v>
      </c>
      <c r="C43" s="395" t="s">
        <v>527</v>
      </c>
      <c r="D43" s="396" t="s">
        <v>528</v>
      </c>
      <c r="E43" s="395" t="s">
        <v>616</v>
      </c>
      <c r="F43" s="396" t="s">
        <v>617</v>
      </c>
      <c r="G43" s="395" t="s">
        <v>632</v>
      </c>
      <c r="H43" s="395" t="s">
        <v>633</v>
      </c>
      <c r="I43" s="397">
        <v>10.159999847412109</v>
      </c>
      <c r="J43" s="397">
        <v>300</v>
      </c>
      <c r="K43" s="398">
        <v>3049.199951171875</v>
      </c>
    </row>
    <row r="44" spans="1:11" ht="14.4" customHeight="1" x14ac:dyDescent="0.3">
      <c r="A44" s="393" t="s">
        <v>513</v>
      </c>
      <c r="B44" s="394" t="s">
        <v>514</v>
      </c>
      <c r="C44" s="395" t="s">
        <v>527</v>
      </c>
      <c r="D44" s="396" t="s">
        <v>528</v>
      </c>
      <c r="E44" s="395" t="s">
        <v>616</v>
      </c>
      <c r="F44" s="396" t="s">
        <v>617</v>
      </c>
      <c r="G44" s="395" t="s">
        <v>634</v>
      </c>
      <c r="H44" s="395" t="s">
        <v>635</v>
      </c>
      <c r="I44" s="397">
        <v>10.159999847412109</v>
      </c>
      <c r="J44" s="397">
        <v>200</v>
      </c>
      <c r="K44" s="398">
        <v>2032.800048828125</v>
      </c>
    </row>
    <row r="45" spans="1:11" ht="14.4" customHeight="1" x14ac:dyDescent="0.3">
      <c r="A45" s="393" t="s">
        <v>513</v>
      </c>
      <c r="B45" s="394" t="s">
        <v>514</v>
      </c>
      <c r="C45" s="395" t="s">
        <v>527</v>
      </c>
      <c r="D45" s="396" t="s">
        <v>528</v>
      </c>
      <c r="E45" s="395" t="s">
        <v>616</v>
      </c>
      <c r="F45" s="396" t="s">
        <v>617</v>
      </c>
      <c r="G45" s="395" t="s">
        <v>626</v>
      </c>
      <c r="H45" s="395" t="s">
        <v>636</v>
      </c>
      <c r="I45" s="397">
        <v>20.159999847412109</v>
      </c>
      <c r="J45" s="397">
        <v>300</v>
      </c>
      <c r="K45" s="398">
        <v>6047.580078125</v>
      </c>
    </row>
    <row r="46" spans="1:11" ht="14.4" customHeight="1" x14ac:dyDescent="0.3">
      <c r="A46" s="393" t="s">
        <v>513</v>
      </c>
      <c r="B46" s="394" t="s">
        <v>514</v>
      </c>
      <c r="C46" s="395" t="s">
        <v>527</v>
      </c>
      <c r="D46" s="396" t="s">
        <v>528</v>
      </c>
      <c r="E46" s="395" t="s">
        <v>616</v>
      </c>
      <c r="F46" s="396" t="s">
        <v>617</v>
      </c>
      <c r="G46" s="395" t="s">
        <v>628</v>
      </c>
      <c r="H46" s="395" t="s">
        <v>637</v>
      </c>
      <c r="I46" s="397">
        <v>20.159999847412109</v>
      </c>
      <c r="J46" s="397">
        <v>300</v>
      </c>
      <c r="K46" s="398">
        <v>6047.580078125</v>
      </c>
    </row>
    <row r="47" spans="1:11" ht="14.4" customHeight="1" x14ac:dyDescent="0.3">
      <c r="A47" s="393" t="s">
        <v>513</v>
      </c>
      <c r="B47" s="394" t="s">
        <v>514</v>
      </c>
      <c r="C47" s="395" t="s">
        <v>527</v>
      </c>
      <c r="D47" s="396" t="s">
        <v>528</v>
      </c>
      <c r="E47" s="395" t="s">
        <v>616</v>
      </c>
      <c r="F47" s="396" t="s">
        <v>617</v>
      </c>
      <c r="G47" s="395" t="s">
        <v>630</v>
      </c>
      <c r="H47" s="395" t="s">
        <v>638</v>
      </c>
      <c r="I47" s="397">
        <v>10.159999847412109</v>
      </c>
      <c r="J47" s="397">
        <v>400</v>
      </c>
      <c r="K47" s="398">
        <v>4065.60009765625</v>
      </c>
    </row>
    <row r="48" spans="1:11" ht="14.4" customHeight="1" x14ac:dyDescent="0.3">
      <c r="A48" s="393" t="s">
        <v>513</v>
      </c>
      <c r="B48" s="394" t="s">
        <v>514</v>
      </c>
      <c r="C48" s="395" t="s">
        <v>527</v>
      </c>
      <c r="D48" s="396" t="s">
        <v>528</v>
      </c>
      <c r="E48" s="395" t="s">
        <v>616</v>
      </c>
      <c r="F48" s="396" t="s">
        <v>617</v>
      </c>
      <c r="G48" s="395" t="s">
        <v>632</v>
      </c>
      <c r="H48" s="395" t="s">
        <v>639</v>
      </c>
      <c r="I48" s="397">
        <v>10.159999847412109</v>
      </c>
      <c r="J48" s="397">
        <v>200</v>
      </c>
      <c r="K48" s="398">
        <v>2032.800048828125</v>
      </c>
    </row>
    <row r="49" spans="1:11" ht="14.4" customHeight="1" x14ac:dyDescent="0.3">
      <c r="A49" s="393" t="s">
        <v>513</v>
      </c>
      <c r="B49" s="394" t="s">
        <v>514</v>
      </c>
      <c r="C49" s="395" t="s">
        <v>530</v>
      </c>
      <c r="D49" s="396" t="s">
        <v>531</v>
      </c>
      <c r="E49" s="395" t="s">
        <v>640</v>
      </c>
      <c r="F49" s="396" t="s">
        <v>641</v>
      </c>
      <c r="G49" s="395" t="s">
        <v>642</v>
      </c>
      <c r="H49" s="395" t="s">
        <v>643</v>
      </c>
      <c r="I49" s="397">
        <v>52.880001068115234</v>
      </c>
      <c r="J49" s="397">
        <v>2</v>
      </c>
      <c r="K49" s="398">
        <v>105.75</v>
      </c>
    </row>
    <row r="50" spans="1:11" ht="14.4" customHeight="1" x14ac:dyDescent="0.3">
      <c r="A50" s="393" t="s">
        <v>513</v>
      </c>
      <c r="B50" s="394" t="s">
        <v>514</v>
      </c>
      <c r="C50" s="395" t="s">
        <v>530</v>
      </c>
      <c r="D50" s="396" t="s">
        <v>531</v>
      </c>
      <c r="E50" s="395" t="s">
        <v>640</v>
      </c>
      <c r="F50" s="396" t="s">
        <v>641</v>
      </c>
      <c r="G50" s="395" t="s">
        <v>644</v>
      </c>
      <c r="H50" s="395" t="s">
        <v>645</v>
      </c>
      <c r="I50" s="397">
        <v>683.95001220703125</v>
      </c>
      <c r="J50" s="397">
        <v>1</v>
      </c>
      <c r="K50" s="398">
        <v>683.95001220703125</v>
      </c>
    </row>
    <row r="51" spans="1:11" ht="14.4" customHeight="1" x14ac:dyDescent="0.3">
      <c r="A51" s="393" t="s">
        <v>513</v>
      </c>
      <c r="B51" s="394" t="s">
        <v>514</v>
      </c>
      <c r="C51" s="395" t="s">
        <v>530</v>
      </c>
      <c r="D51" s="396" t="s">
        <v>531</v>
      </c>
      <c r="E51" s="395" t="s">
        <v>640</v>
      </c>
      <c r="F51" s="396" t="s">
        <v>641</v>
      </c>
      <c r="G51" s="395" t="s">
        <v>646</v>
      </c>
      <c r="H51" s="395" t="s">
        <v>647</v>
      </c>
      <c r="I51" s="397">
        <v>1604.4599609375</v>
      </c>
      <c r="J51" s="397">
        <v>2</v>
      </c>
      <c r="K51" s="398">
        <v>3208.919921875</v>
      </c>
    </row>
    <row r="52" spans="1:11" ht="14.4" customHeight="1" x14ac:dyDescent="0.3">
      <c r="A52" s="393" t="s">
        <v>513</v>
      </c>
      <c r="B52" s="394" t="s">
        <v>514</v>
      </c>
      <c r="C52" s="395" t="s">
        <v>530</v>
      </c>
      <c r="D52" s="396" t="s">
        <v>531</v>
      </c>
      <c r="E52" s="395" t="s">
        <v>640</v>
      </c>
      <c r="F52" s="396" t="s">
        <v>641</v>
      </c>
      <c r="G52" s="395" t="s">
        <v>648</v>
      </c>
      <c r="H52" s="395" t="s">
        <v>649</v>
      </c>
      <c r="I52" s="397">
        <v>86.30999755859375</v>
      </c>
      <c r="J52" s="397">
        <v>3</v>
      </c>
      <c r="K52" s="398">
        <v>258.94000244140625</v>
      </c>
    </row>
    <row r="53" spans="1:11" ht="14.4" customHeight="1" x14ac:dyDescent="0.3">
      <c r="A53" s="393" t="s">
        <v>513</v>
      </c>
      <c r="B53" s="394" t="s">
        <v>514</v>
      </c>
      <c r="C53" s="395" t="s">
        <v>530</v>
      </c>
      <c r="D53" s="396" t="s">
        <v>531</v>
      </c>
      <c r="E53" s="395" t="s">
        <v>549</v>
      </c>
      <c r="F53" s="396" t="s">
        <v>550</v>
      </c>
      <c r="G53" s="395" t="s">
        <v>563</v>
      </c>
      <c r="H53" s="395" t="s">
        <v>564</v>
      </c>
      <c r="I53" s="397">
        <v>15.925000190734863</v>
      </c>
      <c r="J53" s="397">
        <v>600</v>
      </c>
      <c r="K53" s="398">
        <v>9554</v>
      </c>
    </row>
    <row r="54" spans="1:11" ht="14.4" customHeight="1" x14ac:dyDescent="0.3">
      <c r="A54" s="393" t="s">
        <v>513</v>
      </c>
      <c r="B54" s="394" t="s">
        <v>514</v>
      </c>
      <c r="C54" s="395" t="s">
        <v>530</v>
      </c>
      <c r="D54" s="396" t="s">
        <v>531</v>
      </c>
      <c r="E54" s="395" t="s">
        <v>549</v>
      </c>
      <c r="F54" s="396" t="s">
        <v>550</v>
      </c>
      <c r="G54" s="395" t="s">
        <v>650</v>
      </c>
      <c r="H54" s="395" t="s">
        <v>651</v>
      </c>
      <c r="I54" s="397">
        <v>13.310000419616699</v>
      </c>
      <c r="J54" s="397">
        <v>70</v>
      </c>
      <c r="K54" s="398">
        <v>931.70001220703125</v>
      </c>
    </row>
    <row r="55" spans="1:11" ht="14.4" customHeight="1" x14ac:dyDescent="0.3">
      <c r="A55" s="393" t="s">
        <v>513</v>
      </c>
      <c r="B55" s="394" t="s">
        <v>514</v>
      </c>
      <c r="C55" s="395" t="s">
        <v>530</v>
      </c>
      <c r="D55" s="396" t="s">
        <v>531</v>
      </c>
      <c r="E55" s="395" t="s">
        <v>549</v>
      </c>
      <c r="F55" s="396" t="s">
        <v>550</v>
      </c>
      <c r="G55" s="395" t="s">
        <v>652</v>
      </c>
      <c r="H55" s="395" t="s">
        <v>653</v>
      </c>
      <c r="I55" s="397">
        <v>25.535000801086426</v>
      </c>
      <c r="J55" s="397">
        <v>30</v>
      </c>
      <c r="K55" s="398">
        <v>766</v>
      </c>
    </row>
    <row r="56" spans="1:11" ht="14.4" customHeight="1" x14ac:dyDescent="0.3">
      <c r="A56" s="393" t="s">
        <v>513</v>
      </c>
      <c r="B56" s="394" t="s">
        <v>514</v>
      </c>
      <c r="C56" s="395" t="s">
        <v>530</v>
      </c>
      <c r="D56" s="396" t="s">
        <v>531</v>
      </c>
      <c r="E56" s="395" t="s">
        <v>549</v>
      </c>
      <c r="F56" s="396" t="s">
        <v>550</v>
      </c>
      <c r="G56" s="395" t="s">
        <v>654</v>
      </c>
      <c r="H56" s="395" t="s">
        <v>655</v>
      </c>
      <c r="I56" s="397">
        <v>145.19999694824219</v>
      </c>
      <c r="J56" s="397">
        <v>50</v>
      </c>
      <c r="K56" s="398">
        <v>7260</v>
      </c>
    </row>
    <row r="57" spans="1:11" ht="14.4" customHeight="1" x14ac:dyDescent="0.3">
      <c r="A57" s="393" t="s">
        <v>513</v>
      </c>
      <c r="B57" s="394" t="s">
        <v>514</v>
      </c>
      <c r="C57" s="395" t="s">
        <v>530</v>
      </c>
      <c r="D57" s="396" t="s">
        <v>531</v>
      </c>
      <c r="E57" s="395" t="s">
        <v>549</v>
      </c>
      <c r="F57" s="396" t="s">
        <v>550</v>
      </c>
      <c r="G57" s="395" t="s">
        <v>656</v>
      </c>
      <c r="H57" s="395" t="s">
        <v>657</v>
      </c>
      <c r="I57" s="397">
        <v>151.25</v>
      </c>
      <c r="J57" s="397">
        <v>75</v>
      </c>
      <c r="K57" s="398">
        <v>11343.75</v>
      </c>
    </row>
    <row r="58" spans="1:11" ht="14.4" customHeight="1" x14ac:dyDescent="0.3">
      <c r="A58" s="393" t="s">
        <v>513</v>
      </c>
      <c r="B58" s="394" t="s">
        <v>514</v>
      </c>
      <c r="C58" s="395" t="s">
        <v>530</v>
      </c>
      <c r="D58" s="396" t="s">
        <v>531</v>
      </c>
      <c r="E58" s="395" t="s">
        <v>549</v>
      </c>
      <c r="F58" s="396" t="s">
        <v>550</v>
      </c>
      <c r="G58" s="395" t="s">
        <v>658</v>
      </c>
      <c r="H58" s="395" t="s">
        <v>659</v>
      </c>
      <c r="I58" s="397">
        <v>2178</v>
      </c>
      <c r="J58" s="397">
        <v>20</v>
      </c>
      <c r="K58" s="398">
        <v>43560</v>
      </c>
    </row>
    <row r="59" spans="1:11" ht="14.4" customHeight="1" x14ac:dyDescent="0.3">
      <c r="A59" s="393" t="s">
        <v>513</v>
      </c>
      <c r="B59" s="394" t="s">
        <v>514</v>
      </c>
      <c r="C59" s="395" t="s">
        <v>530</v>
      </c>
      <c r="D59" s="396" t="s">
        <v>531</v>
      </c>
      <c r="E59" s="395" t="s">
        <v>549</v>
      </c>
      <c r="F59" s="396" t="s">
        <v>550</v>
      </c>
      <c r="G59" s="395" t="s">
        <v>660</v>
      </c>
      <c r="H59" s="395" t="s">
        <v>661</v>
      </c>
      <c r="I59" s="397">
        <v>145.19999694824219</v>
      </c>
      <c r="J59" s="397">
        <v>75</v>
      </c>
      <c r="K59" s="398">
        <v>10890</v>
      </c>
    </row>
    <row r="60" spans="1:11" ht="14.4" customHeight="1" x14ac:dyDescent="0.3">
      <c r="A60" s="393" t="s">
        <v>513</v>
      </c>
      <c r="B60" s="394" t="s">
        <v>514</v>
      </c>
      <c r="C60" s="395" t="s">
        <v>530</v>
      </c>
      <c r="D60" s="396" t="s">
        <v>531</v>
      </c>
      <c r="E60" s="395" t="s">
        <v>549</v>
      </c>
      <c r="F60" s="396" t="s">
        <v>550</v>
      </c>
      <c r="G60" s="395" t="s">
        <v>578</v>
      </c>
      <c r="H60" s="395" t="s">
        <v>579</v>
      </c>
      <c r="I60" s="397">
        <v>0.47999998927116394</v>
      </c>
      <c r="J60" s="397">
        <v>200</v>
      </c>
      <c r="K60" s="398">
        <v>96</v>
      </c>
    </row>
    <row r="61" spans="1:11" ht="14.4" customHeight="1" x14ac:dyDescent="0.3">
      <c r="A61" s="393" t="s">
        <v>513</v>
      </c>
      <c r="B61" s="394" t="s">
        <v>514</v>
      </c>
      <c r="C61" s="395" t="s">
        <v>530</v>
      </c>
      <c r="D61" s="396" t="s">
        <v>531</v>
      </c>
      <c r="E61" s="395" t="s">
        <v>549</v>
      </c>
      <c r="F61" s="396" t="s">
        <v>550</v>
      </c>
      <c r="G61" s="395" t="s">
        <v>662</v>
      </c>
      <c r="H61" s="395" t="s">
        <v>663</v>
      </c>
      <c r="I61" s="397">
        <v>0.67000001668930054</v>
      </c>
      <c r="J61" s="397">
        <v>200</v>
      </c>
      <c r="K61" s="398">
        <v>134</v>
      </c>
    </row>
    <row r="62" spans="1:11" ht="14.4" customHeight="1" x14ac:dyDescent="0.3">
      <c r="A62" s="393" t="s">
        <v>513</v>
      </c>
      <c r="B62" s="394" t="s">
        <v>514</v>
      </c>
      <c r="C62" s="395" t="s">
        <v>530</v>
      </c>
      <c r="D62" s="396" t="s">
        <v>531</v>
      </c>
      <c r="E62" s="395" t="s">
        <v>549</v>
      </c>
      <c r="F62" s="396" t="s">
        <v>550</v>
      </c>
      <c r="G62" s="395" t="s">
        <v>664</v>
      </c>
      <c r="H62" s="395" t="s">
        <v>665</v>
      </c>
      <c r="I62" s="397">
        <v>2.75</v>
      </c>
      <c r="J62" s="397">
        <v>300</v>
      </c>
      <c r="K62" s="398">
        <v>825</v>
      </c>
    </row>
    <row r="63" spans="1:11" ht="14.4" customHeight="1" x14ac:dyDescent="0.3">
      <c r="A63" s="393" t="s">
        <v>513</v>
      </c>
      <c r="B63" s="394" t="s">
        <v>514</v>
      </c>
      <c r="C63" s="395" t="s">
        <v>530</v>
      </c>
      <c r="D63" s="396" t="s">
        <v>531</v>
      </c>
      <c r="E63" s="395" t="s">
        <v>549</v>
      </c>
      <c r="F63" s="396" t="s">
        <v>550</v>
      </c>
      <c r="G63" s="395" t="s">
        <v>580</v>
      </c>
      <c r="H63" s="395" t="s">
        <v>581</v>
      </c>
      <c r="I63" s="397">
        <v>6.309999942779541</v>
      </c>
      <c r="J63" s="397">
        <v>200</v>
      </c>
      <c r="K63" s="398">
        <v>1262.3399658203125</v>
      </c>
    </row>
    <row r="64" spans="1:11" ht="14.4" customHeight="1" x14ac:dyDescent="0.3">
      <c r="A64" s="393" t="s">
        <v>513</v>
      </c>
      <c r="B64" s="394" t="s">
        <v>514</v>
      </c>
      <c r="C64" s="395" t="s">
        <v>530</v>
      </c>
      <c r="D64" s="396" t="s">
        <v>531</v>
      </c>
      <c r="E64" s="395" t="s">
        <v>549</v>
      </c>
      <c r="F64" s="396" t="s">
        <v>550</v>
      </c>
      <c r="G64" s="395" t="s">
        <v>582</v>
      </c>
      <c r="H64" s="395" t="s">
        <v>583</v>
      </c>
      <c r="I64" s="397">
        <v>9.1350002288818359</v>
      </c>
      <c r="J64" s="397">
        <v>500</v>
      </c>
      <c r="K64" s="398">
        <v>4569.409912109375</v>
      </c>
    </row>
    <row r="65" spans="1:11" ht="14.4" customHeight="1" x14ac:dyDescent="0.3">
      <c r="A65" s="393" t="s">
        <v>513</v>
      </c>
      <c r="B65" s="394" t="s">
        <v>514</v>
      </c>
      <c r="C65" s="395" t="s">
        <v>530</v>
      </c>
      <c r="D65" s="396" t="s">
        <v>531</v>
      </c>
      <c r="E65" s="395" t="s">
        <v>549</v>
      </c>
      <c r="F65" s="396" t="s">
        <v>550</v>
      </c>
      <c r="G65" s="395" t="s">
        <v>584</v>
      </c>
      <c r="H65" s="395" t="s">
        <v>585</v>
      </c>
      <c r="I65" s="397">
        <v>4.3050000667572021</v>
      </c>
      <c r="J65" s="397">
        <v>400</v>
      </c>
      <c r="K65" s="398">
        <v>1722.0800170898438</v>
      </c>
    </row>
    <row r="66" spans="1:11" ht="14.4" customHeight="1" x14ac:dyDescent="0.3">
      <c r="A66" s="393" t="s">
        <v>513</v>
      </c>
      <c r="B66" s="394" t="s">
        <v>514</v>
      </c>
      <c r="C66" s="395" t="s">
        <v>530</v>
      </c>
      <c r="D66" s="396" t="s">
        <v>531</v>
      </c>
      <c r="E66" s="395" t="s">
        <v>549</v>
      </c>
      <c r="F66" s="396" t="s">
        <v>550</v>
      </c>
      <c r="G66" s="395" t="s">
        <v>586</v>
      </c>
      <c r="H66" s="395" t="s">
        <v>587</v>
      </c>
      <c r="I66" s="397">
        <v>14.649999618530273</v>
      </c>
      <c r="J66" s="397">
        <v>200</v>
      </c>
      <c r="K66" s="398">
        <v>2930.52001953125</v>
      </c>
    </row>
    <row r="67" spans="1:11" ht="14.4" customHeight="1" x14ac:dyDescent="0.3">
      <c r="A67" s="393" t="s">
        <v>513</v>
      </c>
      <c r="B67" s="394" t="s">
        <v>514</v>
      </c>
      <c r="C67" s="395" t="s">
        <v>530</v>
      </c>
      <c r="D67" s="396" t="s">
        <v>531</v>
      </c>
      <c r="E67" s="395" t="s">
        <v>549</v>
      </c>
      <c r="F67" s="396" t="s">
        <v>550</v>
      </c>
      <c r="G67" s="395" t="s">
        <v>588</v>
      </c>
      <c r="H67" s="395" t="s">
        <v>589</v>
      </c>
      <c r="I67" s="397">
        <v>5.4200000762939453</v>
      </c>
      <c r="J67" s="397">
        <v>200</v>
      </c>
      <c r="K67" s="398">
        <v>1083.719970703125</v>
      </c>
    </row>
    <row r="68" spans="1:11" ht="14.4" customHeight="1" x14ac:dyDescent="0.3">
      <c r="A68" s="393" t="s">
        <v>513</v>
      </c>
      <c r="B68" s="394" t="s">
        <v>514</v>
      </c>
      <c r="C68" s="395" t="s">
        <v>530</v>
      </c>
      <c r="D68" s="396" t="s">
        <v>531</v>
      </c>
      <c r="E68" s="395" t="s">
        <v>549</v>
      </c>
      <c r="F68" s="396" t="s">
        <v>550</v>
      </c>
      <c r="G68" s="395" t="s">
        <v>590</v>
      </c>
      <c r="H68" s="395" t="s">
        <v>591</v>
      </c>
      <c r="I68" s="397">
        <v>7.429999828338623</v>
      </c>
      <c r="J68" s="397">
        <v>600</v>
      </c>
      <c r="K68" s="398">
        <v>4458</v>
      </c>
    </row>
    <row r="69" spans="1:11" ht="14.4" customHeight="1" x14ac:dyDescent="0.3">
      <c r="A69" s="393" t="s">
        <v>513</v>
      </c>
      <c r="B69" s="394" t="s">
        <v>514</v>
      </c>
      <c r="C69" s="395" t="s">
        <v>530</v>
      </c>
      <c r="D69" s="396" t="s">
        <v>531</v>
      </c>
      <c r="E69" s="395" t="s">
        <v>549</v>
      </c>
      <c r="F69" s="396" t="s">
        <v>550</v>
      </c>
      <c r="G69" s="395" t="s">
        <v>666</v>
      </c>
      <c r="H69" s="395" t="s">
        <v>667</v>
      </c>
      <c r="I69" s="397">
        <v>84.699996948242188</v>
      </c>
      <c r="J69" s="397">
        <v>240</v>
      </c>
      <c r="K69" s="398">
        <v>20328</v>
      </c>
    </row>
    <row r="70" spans="1:11" ht="14.4" customHeight="1" x14ac:dyDescent="0.3">
      <c r="A70" s="393" t="s">
        <v>513</v>
      </c>
      <c r="B70" s="394" t="s">
        <v>514</v>
      </c>
      <c r="C70" s="395" t="s">
        <v>530</v>
      </c>
      <c r="D70" s="396" t="s">
        <v>531</v>
      </c>
      <c r="E70" s="395" t="s">
        <v>549</v>
      </c>
      <c r="F70" s="396" t="s">
        <v>550</v>
      </c>
      <c r="G70" s="395" t="s">
        <v>596</v>
      </c>
      <c r="H70" s="395" t="s">
        <v>597</v>
      </c>
      <c r="I70" s="397">
        <v>71.389999389648438</v>
      </c>
      <c r="J70" s="397">
        <v>150</v>
      </c>
      <c r="K70" s="398">
        <v>10708.5</v>
      </c>
    </row>
    <row r="71" spans="1:11" ht="14.4" customHeight="1" x14ac:dyDescent="0.3">
      <c r="A71" s="393" t="s">
        <v>513</v>
      </c>
      <c r="B71" s="394" t="s">
        <v>514</v>
      </c>
      <c r="C71" s="395" t="s">
        <v>530</v>
      </c>
      <c r="D71" s="396" t="s">
        <v>531</v>
      </c>
      <c r="E71" s="395" t="s">
        <v>549</v>
      </c>
      <c r="F71" s="396" t="s">
        <v>550</v>
      </c>
      <c r="G71" s="395" t="s">
        <v>668</v>
      </c>
      <c r="H71" s="395" t="s">
        <v>669</v>
      </c>
      <c r="I71" s="397">
        <v>71.389999389648438</v>
      </c>
      <c r="J71" s="397">
        <v>100</v>
      </c>
      <c r="K71" s="398">
        <v>7139</v>
      </c>
    </row>
    <row r="72" spans="1:11" ht="14.4" customHeight="1" x14ac:dyDescent="0.3">
      <c r="A72" s="393" t="s">
        <v>513</v>
      </c>
      <c r="B72" s="394" t="s">
        <v>514</v>
      </c>
      <c r="C72" s="395" t="s">
        <v>530</v>
      </c>
      <c r="D72" s="396" t="s">
        <v>531</v>
      </c>
      <c r="E72" s="395" t="s">
        <v>549</v>
      </c>
      <c r="F72" s="396" t="s">
        <v>550</v>
      </c>
      <c r="G72" s="395" t="s">
        <v>670</v>
      </c>
      <c r="H72" s="395" t="s">
        <v>671</v>
      </c>
      <c r="I72" s="397">
        <v>71.389999389648438</v>
      </c>
      <c r="J72" s="397">
        <v>350</v>
      </c>
      <c r="K72" s="398">
        <v>24986.5</v>
      </c>
    </row>
    <row r="73" spans="1:11" ht="14.4" customHeight="1" x14ac:dyDescent="0.3">
      <c r="A73" s="393" t="s">
        <v>513</v>
      </c>
      <c r="B73" s="394" t="s">
        <v>514</v>
      </c>
      <c r="C73" s="395" t="s">
        <v>530</v>
      </c>
      <c r="D73" s="396" t="s">
        <v>531</v>
      </c>
      <c r="E73" s="395" t="s">
        <v>549</v>
      </c>
      <c r="F73" s="396" t="s">
        <v>550</v>
      </c>
      <c r="G73" s="395" t="s">
        <v>598</v>
      </c>
      <c r="H73" s="395" t="s">
        <v>599</v>
      </c>
      <c r="I73" s="397">
        <v>0.47333332896232605</v>
      </c>
      <c r="J73" s="397">
        <v>1600</v>
      </c>
      <c r="K73" s="398">
        <v>755</v>
      </c>
    </row>
    <row r="74" spans="1:11" ht="14.4" customHeight="1" x14ac:dyDescent="0.3">
      <c r="A74" s="393" t="s">
        <v>513</v>
      </c>
      <c r="B74" s="394" t="s">
        <v>514</v>
      </c>
      <c r="C74" s="395" t="s">
        <v>530</v>
      </c>
      <c r="D74" s="396" t="s">
        <v>531</v>
      </c>
      <c r="E74" s="395" t="s">
        <v>610</v>
      </c>
      <c r="F74" s="396" t="s">
        <v>611</v>
      </c>
      <c r="G74" s="395" t="s">
        <v>614</v>
      </c>
      <c r="H74" s="395" t="s">
        <v>615</v>
      </c>
      <c r="I74" s="397">
        <v>0.55000001192092896</v>
      </c>
      <c r="J74" s="397">
        <v>2000</v>
      </c>
      <c r="K74" s="398">
        <v>1100</v>
      </c>
    </row>
    <row r="75" spans="1:11" ht="14.4" customHeight="1" x14ac:dyDescent="0.3">
      <c r="A75" s="393" t="s">
        <v>513</v>
      </c>
      <c r="B75" s="394" t="s">
        <v>514</v>
      </c>
      <c r="C75" s="395" t="s">
        <v>530</v>
      </c>
      <c r="D75" s="396" t="s">
        <v>531</v>
      </c>
      <c r="E75" s="395" t="s">
        <v>616</v>
      </c>
      <c r="F75" s="396" t="s">
        <v>617</v>
      </c>
      <c r="G75" s="395" t="s">
        <v>672</v>
      </c>
      <c r="H75" s="395" t="s">
        <v>673</v>
      </c>
      <c r="I75" s="397">
        <v>12.585714340209961</v>
      </c>
      <c r="J75" s="397">
        <v>800</v>
      </c>
      <c r="K75" s="398">
        <v>10070</v>
      </c>
    </row>
    <row r="76" spans="1:11" ht="14.4" customHeight="1" x14ac:dyDescent="0.3">
      <c r="A76" s="393" t="s">
        <v>513</v>
      </c>
      <c r="B76" s="394" t="s">
        <v>514</v>
      </c>
      <c r="C76" s="395" t="s">
        <v>530</v>
      </c>
      <c r="D76" s="396" t="s">
        <v>531</v>
      </c>
      <c r="E76" s="395" t="s">
        <v>616</v>
      </c>
      <c r="F76" s="396" t="s">
        <v>617</v>
      </c>
      <c r="G76" s="395" t="s">
        <v>674</v>
      </c>
      <c r="H76" s="395" t="s">
        <v>675</v>
      </c>
      <c r="I76" s="397">
        <v>12.586000061035156</v>
      </c>
      <c r="J76" s="397">
        <v>700</v>
      </c>
      <c r="K76" s="398">
        <v>8811</v>
      </c>
    </row>
    <row r="77" spans="1:11" ht="14.4" customHeight="1" x14ac:dyDescent="0.3">
      <c r="A77" s="393" t="s">
        <v>513</v>
      </c>
      <c r="B77" s="394" t="s">
        <v>514</v>
      </c>
      <c r="C77" s="395" t="s">
        <v>530</v>
      </c>
      <c r="D77" s="396" t="s">
        <v>531</v>
      </c>
      <c r="E77" s="395" t="s">
        <v>616</v>
      </c>
      <c r="F77" s="396" t="s">
        <v>617</v>
      </c>
      <c r="G77" s="395" t="s">
        <v>676</v>
      </c>
      <c r="H77" s="395" t="s">
        <v>677</v>
      </c>
      <c r="I77" s="397">
        <v>12.590000152587891</v>
      </c>
      <c r="J77" s="397">
        <v>50</v>
      </c>
      <c r="K77" s="398">
        <v>629.5</v>
      </c>
    </row>
    <row r="78" spans="1:11" ht="14.4" customHeight="1" x14ac:dyDescent="0.3">
      <c r="A78" s="393" t="s">
        <v>513</v>
      </c>
      <c r="B78" s="394" t="s">
        <v>514</v>
      </c>
      <c r="C78" s="395" t="s">
        <v>530</v>
      </c>
      <c r="D78" s="396" t="s">
        <v>531</v>
      </c>
      <c r="E78" s="395" t="s">
        <v>616</v>
      </c>
      <c r="F78" s="396" t="s">
        <v>617</v>
      </c>
      <c r="G78" s="395" t="s">
        <v>630</v>
      </c>
      <c r="H78" s="395" t="s">
        <v>638</v>
      </c>
      <c r="I78" s="397">
        <v>10.159999847412109</v>
      </c>
      <c r="J78" s="397">
        <v>200</v>
      </c>
      <c r="K78" s="398">
        <v>2032.800048828125</v>
      </c>
    </row>
    <row r="79" spans="1:11" ht="14.4" customHeight="1" x14ac:dyDescent="0.3">
      <c r="A79" s="393" t="s">
        <v>513</v>
      </c>
      <c r="B79" s="394" t="s">
        <v>514</v>
      </c>
      <c r="C79" s="395" t="s">
        <v>533</v>
      </c>
      <c r="D79" s="396" t="s">
        <v>534</v>
      </c>
      <c r="E79" s="395" t="s">
        <v>678</v>
      </c>
      <c r="F79" s="396" t="s">
        <v>679</v>
      </c>
      <c r="G79" s="395" t="s">
        <v>680</v>
      </c>
      <c r="H79" s="395" t="s">
        <v>681</v>
      </c>
      <c r="I79" s="397">
        <v>5317.3701171875</v>
      </c>
      <c r="J79" s="397">
        <v>1</v>
      </c>
      <c r="K79" s="398">
        <v>5317.3701171875</v>
      </c>
    </row>
    <row r="80" spans="1:11" ht="14.4" customHeight="1" x14ac:dyDescent="0.3">
      <c r="A80" s="393" t="s">
        <v>513</v>
      </c>
      <c r="B80" s="394" t="s">
        <v>514</v>
      </c>
      <c r="C80" s="395" t="s">
        <v>533</v>
      </c>
      <c r="D80" s="396" t="s">
        <v>534</v>
      </c>
      <c r="E80" s="395" t="s">
        <v>678</v>
      </c>
      <c r="F80" s="396" t="s">
        <v>679</v>
      </c>
      <c r="G80" s="395" t="s">
        <v>682</v>
      </c>
      <c r="H80" s="395" t="s">
        <v>683</v>
      </c>
      <c r="I80" s="397">
        <v>6695</v>
      </c>
      <c r="J80" s="397">
        <v>1</v>
      </c>
      <c r="K80" s="398">
        <v>6695</v>
      </c>
    </row>
    <row r="81" spans="1:11" ht="14.4" customHeight="1" x14ac:dyDescent="0.3">
      <c r="A81" s="393" t="s">
        <v>513</v>
      </c>
      <c r="B81" s="394" t="s">
        <v>514</v>
      </c>
      <c r="C81" s="395" t="s">
        <v>533</v>
      </c>
      <c r="D81" s="396" t="s">
        <v>534</v>
      </c>
      <c r="E81" s="395" t="s">
        <v>678</v>
      </c>
      <c r="F81" s="396" t="s">
        <v>679</v>
      </c>
      <c r="G81" s="395" t="s">
        <v>684</v>
      </c>
      <c r="H81" s="395" t="s">
        <v>685</v>
      </c>
      <c r="I81" s="397">
        <v>1.2100000381469727</v>
      </c>
      <c r="J81" s="397">
        <v>1</v>
      </c>
      <c r="K81" s="398">
        <v>1.2100000381469727</v>
      </c>
    </row>
    <row r="82" spans="1:11" ht="14.4" customHeight="1" x14ac:dyDescent="0.3">
      <c r="A82" s="393" t="s">
        <v>513</v>
      </c>
      <c r="B82" s="394" t="s">
        <v>514</v>
      </c>
      <c r="C82" s="395" t="s">
        <v>533</v>
      </c>
      <c r="D82" s="396" t="s">
        <v>534</v>
      </c>
      <c r="E82" s="395" t="s">
        <v>678</v>
      </c>
      <c r="F82" s="396" t="s">
        <v>679</v>
      </c>
      <c r="G82" s="395" t="s">
        <v>686</v>
      </c>
      <c r="H82" s="395" t="s">
        <v>687</v>
      </c>
      <c r="I82" s="397">
        <v>2.4200000762939453</v>
      </c>
      <c r="J82" s="397">
        <v>250</v>
      </c>
      <c r="K82" s="398">
        <v>603.78997802734375</v>
      </c>
    </row>
    <row r="83" spans="1:11" ht="14.4" customHeight="1" x14ac:dyDescent="0.3">
      <c r="A83" s="393" t="s">
        <v>513</v>
      </c>
      <c r="B83" s="394" t="s">
        <v>514</v>
      </c>
      <c r="C83" s="395" t="s">
        <v>533</v>
      </c>
      <c r="D83" s="396" t="s">
        <v>534</v>
      </c>
      <c r="E83" s="395" t="s">
        <v>678</v>
      </c>
      <c r="F83" s="396" t="s">
        <v>679</v>
      </c>
      <c r="G83" s="395" t="s">
        <v>688</v>
      </c>
      <c r="H83" s="395" t="s">
        <v>689</v>
      </c>
      <c r="I83" s="397">
        <v>11.260000228881836</v>
      </c>
      <c r="J83" s="397">
        <v>50</v>
      </c>
      <c r="K83" s="398">
        <v>563</v>
      </c>
    </row>
    <row r="84" spans="1:11" ht="14.4" customHeight="1" x14ac:dyDescent="0.3">
      <c r="A84" s="393" t="s">
        <v>513</v>
      </c>
      <c r="B84" s="394" t="s">
        <v>514</v>
      </c>
      <c r="C84" s="395" t="s">
        <v>533</v>
      </c>
      <c r="D84" s="396" t="s">
        <v>534</v>
      </c>
      <c r="E84" s="395" t="s">
        <v>678</v>
      </c>
      <c r="F84" s="396" t="s">
        <v>679</v>
      </c>
      <c r="G84" s="395" t="s">
        <v>690</v>
      </c>
      <c r="H84" s="395" t="s">
        <v>691</v>
      </c>
      <c r="I84" s="397">
        <v>181.49000549316406</v>
      </c>
      <c r="J84" s="397">
        <v>1</v>
      </c>
      <c r="K84" s="398">
        <v>181.49000549316406</v>
      </c>
    </row>
    <row r="85" spans="1:11" ht="14.4" customHeight="1" x14ac:dyDescent="0.3">
      <c r="A85" s="393" t="s">
        <v>513</v>
      </c>
      <c r="B85" s="394" t="s">
        <v>514</v>
      </c>
      <c r="C85" s="395" t="s">
        <v>533</v>
      </c>
      <c r="D85" s="396" t="s">
        <v>534</v>
      </c>
      <c r="E85" s="395" t="s">
        <v>678</v>
      </c>
      <c r="F85" s="396" t="s">
        <v>679</v>
      </c>
      <c r="G85" s="395" t="s">
        <v>692</v>
      </c>
      <c r="H85" s="395" t="s">
        <v>693</v>
      </c>
      <c r="I85" s="397">
        <v>552.969970703125</v>
      </c>
      <c r="J85" s="397">
        <v>1</v>
      </c>
      <c r="K85" s="398">
        <v>552.969970703125</v>
      </c>
    </row>
    <row r="86" spans="1:11" ht="14.4" customHeight="1" x14ac:dyDescent="0.3">
      <c r="A86" s="393" t="s">
        <v>513</v>
      </c>
      <c r="B86" s="394" t="s">
        <v>514</v>
      </c>
      <c r="C86" s="395" t="s">
        <v>533</v>
      </c>
      <c r="D86" s="396" t="s">
        <v>534</v>
      </c>
      <c r="E86" s="395" t="s">
        <v>678</v>
      </c>
      <c r="F86" s="396" t="s">
        <v>679</v>
      </c>
      <c r="G86" s="395" t="s">
        <v>694</v>
      </c>
      <c r="H86" s="395" t="s">
        <v>695</v>
      </c>
      <c r="I86" s="397">
        <v>200.25499725341797</v>
      </c>
      <c r="J86" s="397">
        <v>2</v>
      </c>
      <c r="K86" s="398">
        <v>400.50999450683594</v>
      </c>
    </row>
    <row r="87" spans="1:11" ht="14.4" customHeight="1" x14ac:dyDescent="0.3">
      <c r="A87" s="393" t="s">
        <v>513</v>
      </c>
      <c r="B87" s="394" t="s">
        <v>514</v>
      </c>
      <c r="C87" s="395" t="s">
        <v>533</v>
      </c>
      <c r="D87" s="396" t="s">
        <v>534</v>
      </c>
      <c r="E87" s="395" t="s">
        <v>678</v>
      </c>
      <c r="F87" s="396" t="s">
        <v>679</v>
      </c>
      <c r="G87" s="395" t="s">
        <v>696</v>
      </c>
      <c r="H87" s="395" t="s">
        <v>697</v>
      </c>
      <c r="I87" s="397">
        <v>156.08999633789063</v>
      </c>
      <c r="J87" s="397">
        <v>1</v>
      </c>
      <c r="K87" s="398">
        <v>156.08999633789063</v>
      </c>
    </row>
    <row r="88" spans="1:11" ht="14.4" customHeight="1" x14ac:dyDescent="0.3">
      <c r="A88" s="393" t="s">
        <v>513</v>
      </c>
      <c r="B88" s="394" t="s">
        <v>514</v>
      </c>
      <c r="C88" s="395" t="s">
        <v>533</v>
      </c>
      <c r="D88" s="396" t="s">
        <v>534</v>
      </c>
      <c r="E88" s="395" t="s">
        <v>678</v>
      </c>
      <c r="F88" s="396" t="s">
        <v>679</v>
      </c>
      <c r="G88" s="395" t="s">
        <v>698</v>
      </c>
      <c r="H88" s="395" t="s">
        <v>699</v>
      </c>
      <c r="I88" s="397">
        <v>161</v>
      </c>
      <c r="J88" s="397">
        <v>1</v>
      </c>
      <c r="K88" s="398">
        <v>161</v>
      </c>
    </row>
    <row r="89" spans="1:11" ht="14.4" customHeight="1" x14ac:dyDescent="0.3">
      <c r="A89" s="393" t="s">
        <v>513</v>
      </c>
      <c r="B89" s="394" t="s">
        <v>514</v>
      </c>
      <c r="C89" s="395" t="s">
        <v>533</v>
      </c>
      <c r="D89" s="396" t="s">
        <v>534</v>
      </c>
      <c r="E89" s="395" t="s">
        <v>678</v>
      </c>
      <c r="F89" s="396" t="s">
        <v>679</v>
      </c>
      <c r="G89" s="395" t="s">
        <v>700</v>
      </c>
      <c r="H89" s="395" t="s">
        <v>701</v>
      </c>
      <c r="I89" s="397">
        <v>1.9800000190734863</v>
      </c>
      <c r="J89" s="397">
        <v>10</v>
      </c>
      <c r="K89" s="398">
        <v>19.799999237060547</v>
      </c>
    </row>
    <row r="90" spans="1:11" ht="14.4" customHeight="1" x14ac:dyDescent="0.3">
      <c r="A90" s="393" t="s">
        <v>513</v>
      </c>
      <c r="B90" s="394" t="s">
        <v>514</v>
      </c>
      <c r="C90" s="395" t="s">
        <v>533</v>
      </c>
      <c r="D90" s="396" t="s">
        <v>534</v>
      </c>
      <c r="E90" s="395" t="s">
        <v>640</v>
      </c>
      <c r="F90" s="396" t="s">
        <v>641</v>
      </c>
      <c r="G90" s="395" t="s">
        <v>702</v>
      </c>
      <c r="H90" s="395" t="s">
        <v>703</v>
      </c>
      <c r="I90" s="397">
        <v>571.6300048828125</v>
      </c>
      <c r="J90" s="397">
        <v>1</v>
      </c>
      <c r="K90" s="398">
        <v>571.6300048828125</v>
      </c>
    </row>
    <row r="91" spans="1:11" ht="14.4" customHeight="1" x14ac:dyDescent="0.3">
      <c r="A91" s="393" t="s">
        <v>513</v>
      </c>
      <c r="B91" s="394" t="s">
        <v>514</v>
      </c>
      <c r="C91" s="395" t="s">
        <v>533</v>
      </c>
      <c r="D91" s="396" t="s">
        <v>534</v>
      </c>
      <c r="E91" s="395" t="s">
        <v>640</v>
      </c>
      <c r="F91" s="396" t="s">
        <v>641</v>
      </c>
      <c r="G91" s="395" t="s">
        <v>704</v>
      </c>
      <c r="H91" s="395" t="s">
        <v>705</v>
      </c>
      <c r="I91" s="397">
        <v>361</v>
      </c>
      <c r="J91" s="397">
        <v>1</v>
      </c>
      <c r="K91" s="398">
        <v>361</v>
      </c>
    </row>
    <row r="92" spans="1:11" ht="14.4" customHeight="1" x14ac:dyDescent="0.3">
      <c r="A92" s="393" t="s">
        <v>513</v>
      </c>
      <c r="B92" s="394" t="s">
        <v>514</v>
      </c>
      <c r="C92" s="395" t="s">
        <v>533</v>
      </c>
      <c r="D92" s="396" t="s">
        <v>534</v>
      </c>
      <c r="E92" s="395" t="s">
        <v>640</v>
      </c>
      <c r="F92" s="396" t="s">
        <v>641</v>
      </c>
      <c r="G92" s="395" t="s">
        <v>706</v>
      </c>
      <c r="H92" s="395" t="s">
        <v>707</v>
      </c>
      <c r="I92" s="397">
        <v>776.52001953125</v>
      </c>
      <c r="J92" s="397">
        <v>1</v>
      </c>
      <c r="K92" s="398">
        <v>776.52001953125</v>
      </c>
    </row>
    <row r="93" spans="1:11" ht="14.4" customHeight="1" x14ac:dyDescent="0.3">
      <c r="A93" s="393" t="s">
        <v>513</v>
      </c>
      <c r="B93" s="394" t="s">
        <v>514</v>
      </c>
      <c r="C93" s="395" t="s">
        <v>533</v>
      </c>
      <c r="D93" s="396" t="s">
        <v>534</v>
      </c>
      <c r="E93" s="395" t="s">
        <v>549</v>
      </c>
      <c r="F93" s="396" t="s">
        <v>550</v>
      </c>
      <c r="G93" s="395" t="s">
        <v>708</v>
      </c>
      <c r="H93" s="395" t="s">
        <v>709</v>
      </c>
      <c r="I93" s="397">
        <v>2.4100000858306885</v>
      </c>
      <c r="J93" s="397">
        <v>500</v>
      </c>
      <c r="K93" s="398">
        <v>1205.8900146484375</v>
      </c>
    </row>
    <row r="94" spans="1:11" ht="14.4" customHeight="1" x14ac:dyDescent="0.3">
      <c r="A94" s="393" t="s">
        <v>513</v>
      </c>
      <c r="B94" s="394" t="s">
        <v>514</v>
      </c>
      <c r="C94" s="395" t="s">
        <v>533</v>
      </c>
      <c r="D94" s="396" t="s">
        <v>534</v>
      </c>
      <c r="E94" s="395" t="s">
        <v>549</v>
      </c>
      <c r="F94" s="396" t="s">
        <v>550</v>
      </c>
      <c r="G94" s="395" t="s">
        <v>710</v>
      </c>
      <c r="H94" s="395" t="s">
        <v>711</v>
      </c>
      <c r="I94" s="397">
        <v>22.989999771118164</v>
      </c>
      <c r="J94" s="397">
        <v>2</v>
      </c>
      <c r="K94" s="398">
        <v>45.979999542236328</v>
      </c>
    </row>
    <row r="95" spans="1:11" ht="14.4" customHeight="1" x14ac:dyDescent="0.3">
      <c r="A95" s="393" t="s">
        <v>513</v>
      </c>
      <c r="B95" s="394" t="s">
        <v>514</v>
      </c>
      <c r="C95" s="395" t="s">
        <v>533</v>
      </c>
      <c r="D95" s="396" t="s">
        <v>534</v>
      </c>
      <c r="E95" s="395" t="s">
        <v>549</v>
      </c>
      <c r="F95" s="396" t="s">
        <v>550</v>
      </c>
      <c r="G95" s="395" t="s">
        <v>712</v>
      </c>
      <c r="H95" s="395" t="s">
        <v>713</v>
      </c>
      <c r="I95" s="397">
        <v>29.040000915527344</v>
      </c>
      <c r="J95" s="397">
        <v>2</v>
      </c>
      <c r="K95" s="398">
        <v>58.080001831054688</v>
      </c>
    </row>
    <row r="96" spans="1:11" ht="14.4" customHeight="1" x14ac:dyDescent="0.3">
      <c r="A96" s="393" t="s">
        <v>513</v>
      </c>
      <c r="B96" s="394" t="s">
        <v>514</v>
      </c>
      <c r="C96" s="395" t="s">
        <v>533</v>
      </c>
      <c r="D96" s="396" t="s">
        <v>534</v>
      </c>
      <c r="E96" s="395" t="s">
        <v>549</v>
      </c>
      <c r="F96" s="396" t="s">
        <v>550</v>
      </c>
      <c r="G96" s="395" t="s">
        <v>714</v>
      </c>
      <c r="H96" s="395" t="s">
        <v>715</v>
      </c>
      <c r="I96" s="397">
        <v>39.930000305175781</v>
      </c>
      <c r="J96" s="397">
        <v>2</v>
      </c>
      <c r="K96" s="398">
        <v>79.860000610351563</v>
      </c>
    </row>
    <row r="97" spans="1:11" ht="14.4" customHeight="1" x14ac:dyDescent="0.3">
      <c r="A97" s="393" t="s">
        <v>513</v>
      </c>
      <c r="B97" s="394" t="s">
        <v>514</v>
      </c>
      <c r="C97" s="395" t="s">
        <v>533</v>
      </c>
      <c r="D97" s="396" t="s">
        <v>534</v>
      </c>
      <c r="E97" s="395" t="s">
        <v>549</v>
      </c>
      <c r="F97" s="396" t="s">
        <v>550</v>
      </c>
      <c r="G97" s="395" t="s">
        <v>716</v>
      </c>
      <c r="H97" s="395" t="s">
        <v>717</v>
      </c>
      <c r="I97" s="397">
        <v>49.610000610351563</v>
      </c>
      <c r="J97" s="397">
        <v>2</v>
      </c>
      <c r="K97" s="398">
        <v>99.220001220703125</v>
      </c>
    </row>
    <row r="98" spans="1:11" ht="14.4" customHeight="1" x14ac:dyDescent="0.3">
      <c r="A98" s="393" t="s">
        <v>513</v>
      </c>
      <c r="B98" s="394" t="s">
        <v>514</v>
      </c>
      <c r="C98" s="395" t="s">
        <v>533</v>
      </c>
      <c r="D98" s="396" t="s">
        <v>534</v>
      </c>
      <c r="E98" s="395" t="s">
        <v>549</v>
      </c>
      <c r="F98" s="396" t="s">
        <v>550</v>
      </c>
      <c r="G98" s="395" t="s">
        <v>718</v>
      </c>
      <c r="H98" s="395" t="s">
        <v>719</v>
      </c>
      <c r="I98" s="397">
        <v>93.169998168945313</v>
      </c>
      <c r="J98" s="397">
        <v>2</v>
      </c>
      <c r="K98" s="398">
        <v>186.33999633789063</v>
      </c>
    </row>
    <row r="99" spans="1:11" ht="14.4" customHeight="1" x14ac:dyDescent="0.3">
      <c r="A99" s="393" t="s">
        <v>513</v>
      </c>
      <c r="B99" s="394" t="s">
        <v>514</v>
      </c>
      <c r="C99" s="395" t="s">
        <v>546</v>
      </c>
      <c r="D99" s="396" t="s">
        <v>547</v>
      </c>
      <c r="E99" s="395" t="s">
        <v>678</v>
      </c>
      <c r="F99" s="396" t="s">
        <v>679</v>
      </c>
      <c r="G99" s="395" t="s">
        <v>720</v>
      </c>
      <c r="H99" s="395" t="s">
        <v>721</v>
      </c>
      <c r="I99" s="397">
        <v>11.659999847412109</v>
      </c>
      <c r="J99" s="397">
        <v>30</v>
      </c>
      <c r="K99" s="398">
        <v>349.82998657226563</v>
      </c>
    </row>
    <row r="100" spans="1:11" ht="14.4" customHeight="1" thickBot="1" x14ac:dyDescent="0.35">
      <c r="A100" s="399" t="s">
        <v>513</v>
      </c>
      <c r="B100" s="400" t="s">
        <v>514</v>
      </c>
      <c r="C100" s="401" t="s">
        <v>546</v>
      </c>
      <c r="D100" s="402" t="s">
        <v>547</v>
      </c>
      <c r="E100" s="401" t="s">
        <v>678</v>
      </c>
      <c r="F100" s="402" t="s">
        <v>679</v>
      </c>
      <c r="G100" s="401" t="s">
        <v>722</v>
      </c>
      <c r="H100" s="401" t="s">
        <v>723</v>
      </c>
      <c r="I100" s="403">
        <v>148.42999267578125</v>
      </c>
      <c r="J100" s="403">
        <v>7</v>
      </c>
      <c r="K100" s="404">
        <v>1039.02001953125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7" customWidth="1"/>
    <col min="18" max="18" width="7.33203125" style="209" customWidth="1"/>
    <col min="19" max="19" width="8" style="187" customWidth="1"/>
    <col min="21" max="21" width="11.21875" bestFit="1" customWidth="1"/>
  </cols>
  <sheetData>
    <row r="1" spans="1:19" ht="18.600000000000001" thickBot="1" x14ac:dyDescent="0.4">
      <c r="A1" s="298" t="s">
        <v>68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</row>
    <row r="2" spans="1:19" ht="15" thickBot="1" x14ac:dyDescent="0.35">
      <c r="A2" s="188" t="s">
        <v>189</v>
      </c>
      <c r="B2" s="189"/>
    </row>
    <row r="3" spans="1:19" x14ac:dyDescent="0.3">
      <c r="A3" s="312" t="s">
        <v>127</v>
      </c>
      <c r="B3" s="313"/>
      <c r="C3" s="314" t="s">
        <v>116</v>
      </c>
      <c r="D3" s="315"/>
      <c r="E3" s="315"/>
      <c r="F3" s="316"/>
      <c r="G3" s="317" t="s">
        <v>117</v>
      </c>
      <c r="H3" s="318"/>
      <c r="I3" s="318"/>
      <c r="J3" s="319"/>
      <c r="K3" s="320" t="s">
        <v>126</v>
      </c>
      <c r="L3" s="321"/>
      <c r="M3" s="321"/>
      <c r="N3" s="321"/>
      <c r="O3" s="322"/>
      <c r="P3" s="318" t="s">
        <v>164</v>
      </c>
      <c r="Q3" s="318"/>
      <c r="R3" s="318"/>
      <c r="S3" s="319"/>
    </row>
    <row r="4" spans="1:19" ht="15" thickBot="1" x14ac:dyDescent="0.35">
      <c r="A4" s="331">
        <v>2018</v>
      </c>
      <c r="B4" s="332"/>
      <c r="C4" s="333" t="s">
        <v>163</v>
      </c>
      <c r="D4" s="335" t="s">
        <v>69</v>
      </c>
      <c r="E4" s="335" t="s">
        <v>56</v>
      </c>
      <c r="F4" s="310" t="s">
        <v>49</v>
      </c>
      <c r="G4" s="325" t="s">
        <v>118</v>
      </c>
      <c r="H4" s="327" t="s">
        <v>122</v>
      </c>
      <c r="I4" s="327" t="s">
        <v>162</v>
      </c>
      <c r="J4" s="329" t="s">
        <v>119</v>
      </c>
      <c r="K4" s="307" t="s">
        <v>161</v>
      </c>
      <c r="L4" s="308"/>
      <c r="M4" s="308"/>
      <c r="N4" s="309"/>
      <c r="O4" s="310" t="s">
        <v>160</v>
      </c>
      <c r="P4" s="299" t="s">
        <v>159</v>
      </c>
      <c r="Q4" s="299" t="s">
        <v>129</v>
      </c>
      <c r="R4" s="301" t="s">
        <v>56</v>
      </c>
      <c r="S4" s="303" t="s">
        <v>128</v>
      </c>
    </row>
    <row r="5" spans="1:19" s="244" customFormat="1" ht="19.2" customHeight="1" x14ac:dyDescent="0.3">
      <c r="A5" s="305" t="s">
        <v>158</v>
      </c>
      <c r="B5" s="306"/>
      <c r="C5" s="334"/>
      <c r="D5" s="336"/>
      <c r="E5" s="336"/>
      <c r="F5" s="311"/>
      <c r="G5" s="326"/>
      <c r="H5" s="328"/>
      <c r="I5" s="328"/>
      <c r="J5" s="330"/>
      <c r="K5" s="247" t="s">
        <v>120</v>
      </c>
      <c r="L5" s="246" t="s">
        <v>121</v>
      </c>
      <c r="M5" s="246" t="s">
        <v>157</v>
      </c>
      <c r="N5" s="245" t="s">
        <v>3</v>
      </c>
      <c r="O5" s="311"/>
      <c r="P5" s="300"/>
      <c r="Q5" s="300"/>
      <c r="R5" s="302"/>
      <c r="S5" s="304"/>
    </row>
    <row r="6" spans="1:19" ht="15" thickBot="1" x14ac:dyDescent="0.35">
      <c r="A6" s="323" t="s">
        <v>115</v>
      </c>
      <c r="B6" s="324"/>
      <c r="C6" s="243">
        <f ca="1">SUM(Tabulka[01 uv_sk])/2</f>
        <v>69.26666666666668</v>
      </c>
      <c r="D6" s="241"/>
      <c r="E6" s="241"/>
      <c r="F6" s="240"/>
      <c r="G6" s="242">
        <f ca="1">SUM(Tabulka[05 h_vram])/2</f>
        <v>64747.16</v>
      </c>
      <c r="H6" s="241">
        <f ca="1">SUM(Tabulka[06 h_naduv])/2</f>
        <v>437.5</v>
      </c>
      <c r="I6" s="241">
        <f ca="1">SUM(Tabulka[07 h_nadzk])/2</f>
        <v>19.8</v>
      </c>
      <c r="J6" s="240">
        <f ca="1">SUM(Tabulka[08 h_oon])/2</f>
        <v>331.5</v>
      </c>
      <c r="K6" s="242">
        <f ca="1">SUM(Tabulka[09 m_kl])/2</f>
        <v>53235</v>
      </c>
      <c r="L6" s="241">
        <f ca="1">SUM(Tabulka[10 m_gr])/2</f>
        <v>0</v>
      </c>
      <c r="M6" s="241">
        <f ca="1">SUM(Tabulka[11 m_jo])/2</f>
        <v>143166</v>
      </c>
      <c r="N6" s="241">
        <f ca="1">SUM(Tabulka[12 m_oc])/2</f>
        <v>196401</v>
      </c>
      <c r="O6" s="240">
        <f ca="1">SUM(Tabulka[13 m_sk])/2</f>
        <v>13523123</v>
      </c>
      <c r="P6" s="239">
        <f ca="1">SUM(Tabulka[14_vzsk])/2</f>
        <v>76380</v>
      </c>
      <c r="Q6" s="239">
        <f ca="1">SUM(Tabulka[15_vzpl])/2</f>
        <v>38597.808702258691</v>
      </c>
      <c r="R6" s="238">
        <f ca="1">IF(Q6=0,0,P6/Q6)</f>
        <v>1.9788688158229653</v>
      </c>
      <c r="S6" s="237">
        <f ca="1">Q6-P6</f>
        <v>-37782.191297741309</v>
      </c>
    </row>
    <row r="7" spans="1:19" hidden="1" x14ac:dyDescent="0.3">
      <c r="A7" s="236" t="s">
        <v>156</v>
      </c>
      <c r="B7" s="235" t="s">
        <v>155</v>
      </c>
      <c r="C7" s="234" t="s">
        <v>154</v>
      </c>
      <c r="D7" s="233" t="s">
        <v>153</v>
      </c>
      <c r="E7" s="232" t="s">
        <v>152</v>
      </c>
      <c r="F7" s="231" t="s">
        <v>151</v>
      </c>
      <c r="G7" s="230" t="s">
        <v>150</v>
      </c>
      <c r="H7" s="228" t="s">
        <v>149</v>
      </c>
      <c r="I7" s="228" t="s">
        <v>148</v>
      </c>
      <c r="J7" s="227" t="s">
        <v>147</v>
      </c>
      <c r="K7" s="229" t="s">
        <v>146</v>
      </c>
      <c r="L7" s="228" t="s">
        <v>145</v>
      </c>
      <c r="M7" s="228" t="s">
        <v>144</v>
      </c>
      <c r="N7" s="227" t="s">
        <v>143</v>
      </c>
      <c r="O7" s="226" t="s">
        <v>142</v>
      </c>
      <c r="P7" s="225" t="s">
        <v>141</v>
      </c>
      <c r="Q7" s="224" t="s">
        <v>140</v>
      </c>
      <c r="R7" s="223" t="s">
        <v>139</v>
      </c>
      <c r="S7" s="222" t="s">
        <v>138</v>
      </c>
    </row>
    <row r="8" spans="1:19" x14ac:dyDescent="0.3">
      <c r="A8" s="219" t="s">
        <v>137</v>
      </c>
      <c r="B8" s="218"/>
      <c r="C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22.849999999999998</v>
      </c>
      <c r="D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21748.559999999998</v>
      </c>
      <c r="H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211.5</v>
      </c>
      <c r="I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19.8</v>
      </c>
      <c r="J8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164.5</v>
      </c>
      <c r="K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53235</v>
      </c>
      <c r="L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17252</v>
      </c>
      <c r="N8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70487</v>
      </c>
      <c r="O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6406836</v>
      </c>
      <c r="P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62770</v>
      </c>
      <c r="Q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30264.475368925363</v>
      </c>
      <c r="R8" s="221">
        <f ca="1">IF(Tabulka[[#This Row],[15_vzpl]]=0,"",Tabulka[[#This Row],[14_vzsk]]/Tabulka[[#This Row],[15_vzpl]])</f>
        <v>2.0740488389384182</v>
      </c>
      <c r="S8" s="220">
        <f ca="1">IF(Tabulka[[#This Row],[15_vzpl]]-Tabulka[[#This Row],[14_vzsk]]=0,"",Tabulka[[#This Row],[15_vzpl]]-Tabulka[[#This Row],[14_vzsk]])</f>
        <v>-32505.524631074637</v>
      </c>
    </row>
    <row r="9" spans="1:19" x14ac:dyDescent="0.3">
      <c r="A9" s="219">
        <v>99</v>
      </c>
      <c r="B9" s="218" t="s">
        <v>734</v>
      </c>
      <c r="C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62770</v>
      </c>
      <c r="Q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30264.475368925363</v>
      </c>
      <c r="R9" s="221">
        <f ca="1">IF(Tabulka[[#This Row],[15_vzpl]]=0,"",Tabulka[[#This Row],[14_vzsk]]/Tabulka[[#This Row],[15_vzpl]])</f>
        <v>2.0740488389384182</v>
      </c>
      <c r="S9" s="220">
        <f ca="1">IF(Tabulka[[#This Row],[15_vzpl]]-Tabulka[[#This Row],[14_vzsk]]=0,"",Tabulka[[#This Row],[15_vzpl]]-Tabulka[[#This Row],[14_vzsk]])</f>
        <v>-32505.524631074637</v>
      </c>
    </row>
    <row r="10" spans="1:19" x14ac:dyDescent="0.3">
      <c r="A10" s="219">
        <v>203</v>
      </c>
      <c r="B10" s="218" t="s">
        <v>735</v>
      </c>
      <c r="C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22.849999999999998</v>
      </c>
      <c r="D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21748.559999999998</v>
      </c>
      <c r="H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211.5</v>
      </c>
      <c r="I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19.8</v>
      </c>
      <c r="J10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164.5</v>
      </c>
      <c r="K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53235</v>
      </c>
      <c r="L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17252</v>
      </c>
      <c r="N10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70487</v>
      </c>
      <c r="O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6406836</v>
      </c>
      <c r="P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1" t="str">
        <f ca="1">IF(Tabulka[[#This Row],[15_vzpl]]=0,"",Tabulka[[#This Row],[14_vzsk]]/Tabulka[[#This Row],[15_vzpl]])</f>
        <v/>
      </c>
      <c r="S10" s="220" t="str">
        <f ca="1">IF(Tabulka[[#This Row],[15_vzpl]]-Tabulka[[#This Row],[14_vzsk]]=0,"",Tabulka[[#This Row],[15_vzpl]]-Tabulka[[#This Row],[14_vzsk]])</f>
        <v/>
      </c>
    </row>
    <row r="11" spans="1:19" x14ac:dyDescent="0.3">
      <c r="A11" s="219" t="s">
        <v>725</v>
      </c>
      <c r="B11" s="218"/>
      <c r="C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45.583333333333336</v>
      </c>
      <c r="D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42142.6</v>
      </c>
      <c r="H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</v>
      </c>
      <c r="I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</v>
      </c>
      <c r="K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125164</v>
      </c>
      <c r="N11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125164</v>
      </c>
      <c r="O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6960138</v>
      </c>
      <c r="P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13610</v>
      </c>
      <c r="Q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8333.3333333333339</v>
      </c>
      <c r="R11" s="221">
        <f ca="1">IF(Tabulka[[#This Row],[15_vzpl]]=0,"",Tabulka[[#This Row],[14_vzsk]]/Tabulka[[#This Row],[15_vzpl]])</f>
        <v>1.6332</v>
      </c>
      <c r="S11" s="220">
        <f ca="1">IF(Tabulka[[#This Row],[15_vzpl]]-Tabulka[[#This Row],[14_vzsk]]=0,"",Tabulka[[#This Row],[15_vzpl]]-Tabulka[[#This Row],[14_vzsk]])</f>
        <v>-5276.6666666666661</v>
      </c>
    </row>
    <row r="12" spans="1:19" x14ac:dyDescent="0.3">
      <c r="A12" s="219">
        <v>303</v>
      </c>
      <c r="B12" s="218" t="s">
        <v>736</v>
      </c>
      <c r="C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13610</v>
      </c>
      <c r="Q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8333.3333333333339</v>
      </c>
      <c r="R12" s="221">
        <f ca="1">IF(Tabulka[[#This Row],[15_vzpl]]=0,"",Tabulka[[#This Row],[14_vzsk]]/Tabulka[[#This Row],[15_vzpl]])</f>
        <v>1.6332</v>
      </c>
      <c r="S12" s="220">
        <f ca="1">IF(Tabulka[[#This Row],[15_vzpl]]-Tabulka[[#This Row],[14_vzsk]]=0,"",Tabulka[[#This Row],[15_vzpl]]-Tabulka[[#This Row],[14_vzsk]])</f>
        <v>-5276.6666666666661</v>
      </c>
    </row>
    <row r="13" spans="1:19" x14ac:dyDescent="0.3">
      <c r="A13" s="219">
        <v>419</v>
      </c>
      <c r="B13" s="218" t="s">
        <v>737</v>
      </c>
      <c r="C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23.758333333333336</v>
      </c>
      <c r="D13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22170.6</v>
      </c>
      <c r="H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</v>
      </c>
      <c r="I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</v>
      </c>
      <c r="K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57658</v>
      </c>
      <c r="N13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57658</v>
      </c>
      <c r="O13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4364574</v>
      </c>
      <c r="P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1" t="str">
        <f ca="1">IF(Tabulka[[#This Row],[15_vzpl]]=0,"",Tabulka[[#This Row],[14_vzsk]]/Tabulka[[#This Row],[15_vzpl]])</f>
        <v/>
      </c>
      <c r="S13" s="220" t="str">
        <f ca="1">IF(Tabulka[[#This Row],[15_vzpl]]-Tabulka[[#This Row],[14_vzsk]]=0,"",Tabulka[[#This Row],[15_vzpl]]-Tabulka[[#This Row],[14_vzsk]])</f>
        <v/>
      </c>
    </row>
    <row r="14" spans="1:19" x14ac:dyDescent="0.3">
      <c r="A14" s="219">
        <v>642</v>
      </c>
      <c r="B14" s="218" t="s">
        <v>738</v>
      </c>
      <c r="C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21.824999999999999</v>
      </c>
      <c r="D14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19972</v>
      </c>
      <c r="H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67506</v>
      </c>
      <c r="N14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67506</v>
      </c>
      <c r="O14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2595564</v>
      </c>
      <c r="P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1" t="str">
        <f ca="1">IF(Tabulka[[#This Row],[15_vzpl]]=0,"",Tabulka[[#This Row],[14_vzsk]]/Tabulka[[#This Row],[15_vzpl]])</f>
        <v/>
      </c>
      <c r="S14" s="220" t="str">
        <f ca="1">IF(Tabulka[[#This Row],[15_vzpl]]-Tabulka[[#This Row],[14_vzsk]]=0,"",Tabulka[[#This Row],[15_vzpl]]-Tabulka[[#This Row],[14_vzsk]])</f>
        <v/>
      </c>
    </row>
    <row r="15" spans="1:19" x14ac:dyDescent="0.3">
      <c r="A15" s="219" t="s">
        <v>726</v>
      </c>
      <c r="B15" s="218"/>
      <c r="C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0.83333333333333337</v>
      </c>
      <c r="D15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856</v>
      </c>
      <c r="H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5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5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156149</v>
      </c>
      <c r="P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1" t="str">
        <f ca="1">IF(Tabulka[[#This Row],[15_vzpl]]=0,"",Tabulka[[#This Row],[14_vzsk]]/Tabulka[[#This Row],[15_vzpl]])</f>
        <v/>
      </c>
      <c r="S15" s="220" t="str">
        <f ca="1">IF(Tabulka[[#This Row],[15_vzpl]]-Tabulka[[#This Row],[14_vzsk]]=0,"",Tabulka[[#This Row],[15_vzpl]]-Tabulka[[#This Row],[14_vzsk]])</f>
        <v/>
      </c>
    </row>
    <row r="16" spans="1:19" x14ac:dyDescent="0.3">
      <c r="A16" s="219">
        <v>30</v>
      </c>
      <c r="B16" s="218" t="s">
        <v>739</v>
      </c>
      <c r="C16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0.83333333333333337</v>
      </c>
      <c r="D16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856</v>
      </c>
      <c r="H16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6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6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156149</v>
      </c>
      <c r="P16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21" t="str">
        <f ca="1">IF(Tabulka[[#This Row],[15_vzpl]]=0,"",Tabulka[[#This Row],[14_vzsk]]/Tabulka[[#This Row],[15_vzpl]])</f>
        <v/>
      </c>
      <c r="S16" s="220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166</v>
      </c>
    </row>
    <row r="18" spans="1:1" x14ac:dyDescent="0.3">
      <c r="A18" s="86" t="s">
        <v>99</v>
      </c>
    </row>
    <row r="19" spans="1:1" x14ac:dyDescent="0.3">
      <c r="A19" s="87" t="s">
        <v>136</v>
      </c>
    </row>
    <row r="20" spans="1:1" x14ac:dyDescent="0.3">
      <c r="A20" s="211" t="s">
        <v>135</v>
      </c>
    </row>
    <row r="21" spans="1:1" x14ac:dyDescent="0.3">
      <c r="A21" s="191" t="s">
        <v>125</v>
      </c>
    </row>
    <row r="22" spans="1:1" x14ac:dyDescent="0.3">
      <c r="A22" s="193" t="s">
        <v>130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3" priority="3" operator="lessThan">
      <formula>0</formula>
    </cfRule>
  </conditionalFormatting>
  <conditionalFormatting sqref="R6:R16">
    <cfRule type="cellIs" dxfId="2" priority="4" operator="greaterThan">
      <formula>1</formula>
    </cfRule>
  </conditionalFormatting>
  <conditionalFormatting sqref="A8:S16">
    <cfRule type="expression" dxfId="1" priority="2">
      <formula>$B8=""</formula>
    </cfRule>
  </conditionalFormatting>
  <conditionalFormatting sqref="P8:S16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  <vt:lpstr>ZV Vykáz.-H</vt:lpstr>
      <vt:lpstr>ZV Vykáz.-H Detail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2018-06-26T14:32:34Z</dcterms:modified>
</cp:coreProperties>
</file>