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F41D5DB-81F9-48A7-A4BD-DCB9461EFB22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E10" i="431"/>
  <c r="G10" i="431"/>
  <c r="I10" i="431"/>
  <c r="K10" i="431"/>
  <c r="M10" i="431"/>
  <c r="O10" i="431"/>
  <c r="Q10" i="431"/>
  <c r="D11" i="431"/>
  <c r="F11" i="431"/>
  <c r="H11" i="431"/>
  <c r="I11" i="431"/>
  <c r="K11" i="431"/>
  <c r="M11" i="431"/>
  <c r="O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D14" i="431"/>
  <c r="F14" i="431"/>
  <c r="H14" i="431"/>
  <c r="J14" i="431"/>
  <c r="L14" i="431"/>
  <c r="N14" i="431"/>
  <c r="P14" i="431"/>
  <c r="C15" i="431"/>
  <c r="E15" i="431"/>
  <c r="H15" i="431"/>
  <c r="J15" i="431"/>
  <c r="L15" i="431"/>
  <c r="N15" i="431"/>
  <c r="P15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E14" i="431"/>
  <c r="G14" i="431"/>
  <c r="I14" i="431"/>
  <c r="K14" i="431"/>
  <c r="M14" i="431"/>
  <c r="O14" i="431"/>
  <c r="Q14" i="431"/>
  <c r="D15" i="431"/>
  <c r="F15" i="431"/>
  <c r="G15" i="431"/>
  <c r="I15" i="431"/>
  <c r="K15" i="431"/>
  <c r="M15" i="431"/>
  <c r="O15" i="431"/>
  <c r="Q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D10" i="431"/>
  <c r="F10" i="431"/>
  <c r="H10" i="431"/>
  <c r="J10" i="431"/>
  <c r="L10" i="431"/>
  <c r="N10" i="431"/>
  <c r="P10" i="431"/>
  <c r="C11" i="431"/>
  <c r="E11" i="431"/>
  <c r="G11" i="431"/>
  <c r="J11" i="431"/>
  <c r="L11" i="431"/>
  <c r="N11" i="431"/>
  <c r="P11" i="431"/>
  <c r="O8" i="431"/>
  <c r="M8" i="431"/>
  <c r="J8" i="431"/>
  <c r="P8" i="431"/>
  <c r="N8" i="431"/>
  <c r="D8" i="431"/>
  <c r="I8" i="431"/>
  <c r="Q8" i="431"/>
  <c r="L8" i="431"/>
  <c r="F8" i="431"/>
  <c r="E8" i="431"/>
  <c r="K8" i="431"/>
  <c r="H8" i="431"/>
  <c r="C8" i="431"/>
  <c r="G8" i="431"/>
  <c r="R16" i="431" l="1"/>
  <c r="S16" i="431"/>
  <c r="R15" i="431"/>
  <c r="S15" i="431"/>
  <c r="R14" i="431"/>
  <c r="S14" i="431"/>
  <c r="R13" i="431"/>
  <c r="S13" i="431"/>
  <c r="R12" i="431"/>
  <c r="S12" i="431"/>
  <c r="S11" i="431"/>
  <c r="R11" i="431"/>
  <c r="S10" i="431"/>
  <c r="R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4" i="414"/>
  <c r="C12" i="414"/>
  <c r="D12" i="414"/>
  <c r="C15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<sst xmlns="http://schemas.openxmlformats.org/spreadsheetml/2006/main" count="3292" uniqueCount="972">
  <si>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</si>
  <si>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</si>
  <si>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</si>
  <si>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</si>
  <si>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</si>
  <si>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</si>
  <si>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</si>
  <si>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</si>
  <si>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</si>
  <si>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</si>
  <si>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</si>
  <si>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</si>
  <si>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</si>
  <si>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</si>
  <si>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</si>
  <si>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</si>
  <si>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</si>
  <si>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</si>
  <si>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</si>
  <si>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</si>
  <si>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</si>
  <si>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</si>
  <si>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</si>
  <si>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</si>
  <si>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</si>
  <si>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</si>
  <si>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</si>
  <si>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</si>
  <si>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</si>
  <si>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</si>
  <si>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</si>
  <si>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</si>
  <si>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</si>
  <si>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</si>
  <si>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</si>
  <si>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</si>
  <si>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</si>
  <si>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</si>
  <si>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</si>
  <si>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</si>
  <si>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</si>
  <si>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</si>
  <si>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</si>
  <si>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</si>
  <si>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</si>
  <si>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</si>
  <si>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</si>
  <si>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</si>
  <si>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</si>
  <si>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</si>
  <si>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</si>
  <si>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</si>
  <si>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</si>
  <si>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</si>
  <si>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</si>
  <si>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</si>
  <si>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</si>
  <si>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</si>
  <si>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</si>
  <si>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</si>
  <si>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</si>
  <si>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</si>
  <si>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</si>
  <si>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</si>
  <si>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</si>
  <si>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</si>
  <si>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</si>
  <si>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</si>
  <si>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</si>
  <si>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</si>
  <si>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</si>
  <si>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</si>
  <si>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</si>
  <si>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</si>
  <si>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</si>
  <si>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</si>
  <si>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</si>
  <si>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</si>
  <si>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</si>
  <si>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</si>
  <si>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</si>
  <si>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</si>
  <si>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</si>
  <si>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</si>
  <si>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</si>
  <si>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</si>
  <si>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</si>
  <si>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</si>
  <si>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</si>
  <si>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</si>
  <si>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</si>
  <si>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</si>
  <si>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</si>
  <si>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</si>
  <si>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</si>
  <si>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</si>
  <si>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</si>
  <si>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</si>
  <si>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</si>
  <si>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</si>
  <si>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</si>
  <si>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</si>
  <si>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</si>
  <si>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</si>
  <si>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</si>
  <si>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</si>
  <si>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</si>
  <si>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</si>
  <si>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</si>
  <si>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</si>
  <si>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</si>
  <si>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</si>
  <si>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</si>
  <si>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</si>
  <si>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</si>
  <si>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</si>
  <si>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</si>
  <si>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</si>
  <si>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</si>
  <si>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</si>
  <si>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</si>
  <si>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</si>
  <si>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</si>
  <si>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</si>
  <si>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</si>
  <si>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</si>
  <si>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</si>
  <si>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</si>
  <si>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</si>
  <si>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</si>
  <si>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</si>
  <si>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</si>
  <si>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</si>
  <si>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</si>
  <si>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</si>
  <si>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</si>
  <si>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</si>
  <si>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</si>
  <si>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</si>
  <si>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</si>
  <si>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</si>
  <si>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</si>
  <si>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</si>
  <si>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</si>
  <si>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</si>
  <si>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</si>
  <si>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</si>
  <si>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</si>
  <si>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</si>
  <si>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</si>
  <si>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</si>
  <si>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</si>
  <si>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</si>
  <si>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</si>
  <si>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</si>
  <si>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</si>
  <si>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</si>
  <si>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</si>
  <si>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</si>
  <si>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</si>
  <si>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</si>
  <si>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</si>
  <si>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</si>
  <si>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</si>
  <si>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</si>
  <si>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</si>
  <si>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</si>
  <si>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</si>
  <si>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</si>
  <si>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</si>
  <si>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</si>
  <si>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</si>
  <si>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</si>
  <si>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</si>
  <si>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</si>
  <si>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</si>
  <si>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</si>
  <si>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</si>
  <si>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</si>
  <si>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</si>
  <si>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</si>
  <si>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</si>
  <si>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</si>
  <si>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</si>
  <si>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</si>
  <si>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</si>
  <si>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</si>
  <si>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</si>
  <si>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</si>
  <si>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</si>
  <si>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</si>
  <si>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</si>
  <si>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</si>
  <si>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</si>
  <si>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</si>
  <si>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</si>
  <si>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</si>
  <si>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</si>
  <si>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</si>
  <si>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</si>
  <si>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</si>
  <si>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</si>
  <si>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</si>
  <si>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</si>
  <si>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</si>
  <si>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</si>
  <si>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</si>
  <si>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</si>
  <si>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</si>
  <si>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</si>
  <si>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</si>
  <si>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</si>
  <si>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</si>
  <si>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</si>
  <si>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</si>
  <si>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</si>
  <si>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</si>
  <si>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</si>
  <si>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</si>
  <si>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</si>
  <si>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</si>
  <si>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</si>
  <si>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</si>
  <si>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</si>
  <si>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</si>
  <si>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</si>
  <si>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</si>
  <si>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</si>
  <si>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</si>
  <si>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</si>
  <si>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</si>
  <si>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</si>
  <si>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</si>
  <si>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</si>
  <si>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</si>
  <si>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</si>
  <si>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</si>
  <si>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</si>
  <si>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</si>
  <si>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</si>
  <si>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</si>
  <si>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</si>
  <si>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</si>
  <si>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</si>
  <si>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</si>
  <si>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</si>
  <si>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</si>
  <si>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</si>
  <si>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</si>
  <si>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</si>
  <si>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</si>
  <si>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</si>
  <si>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</si>
  <si>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</si>
  <si>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</si>
  <si>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</si>
  <si>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</si>
  <si>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</si>
  <si>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</si>
  <si>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</si>
  <si>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</si>
  <si>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</si>
  <si>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</si>
  <si>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</si>
  <si>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</si>
  <si>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</si>
  <si>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</si>
  <si>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</si>
  <si>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</si>
  <si>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</si>
  <si>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</si>
  <si>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</si>
  <si>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</si>
  <si>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</si>
  <si>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</si>
  <si>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</si>
  <si>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</si>
  <si>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</si>
  <si>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</si>
  <si>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</si>
  <si>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</si>
  <si>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</si>
  <si>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</si>
  <si>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</si>
  <si>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</si>
  <si>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</si>
  <si>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</si>
  <si>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</si>
  <si>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</si>
  <si>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</si>
  <si>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</si>
  <si>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</si>
  <si>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</si>
  <si>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</si>
  <si>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</si>
  <si>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</si>
  <si>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</si>
  <si>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</si>
  <si>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</si>
  <si>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</si>
  <si>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</si>
  <si>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</si>
  <si>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</si>
  <si>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</si>
  <si>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</si>
  <si>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</si>
  <si>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</si>
  <si>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</si>
  <si>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</si>
  <si>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</si>
  <si>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</si>
  <si>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</si>
  <si>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</si>
  <si>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</si>
  <si>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</si>
  <si>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</si>
  <si>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</si>
  <si>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</si>
  <si>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</si>
  <si>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</si>
  <si>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</si>
  <si>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</si>
  <si>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</si>
  <si>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</si>
  <si>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</si>
  <si>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</si>
  <si>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</si>
  <si>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</si>
  <si>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</si>
  <si>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</si>
  <si>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</si>
  <si>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</si>
  <si>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</si>
  <si>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</si>
  <si>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</si>
  <si>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</si>
  <si>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</si>
  <si>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</si>
  <si>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</si>
  <si>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</si>
  <si>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51800     Převod HČ - ostatní služby</t>
  </si>
  <si>
    <t>51800000     převod HČ - ostatní služby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</si>
  <si>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</si>
  <si>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</si>
  <si>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</si>
  <si>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</si>
  <si>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</si>
  <si>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</si>
  <si>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</si>
  <si>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</si>
  <si>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</si>
  <si>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</si>
  <si>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</si>
  <si>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</si>
  <si>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</si>
  <si>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</si>
  <si>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</si>
  <si>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</si>
  <si>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</si>
  <si>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</si>
  <si>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</si>
  <si>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</si>
  <si>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</si>
  <si>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</si>
  <si>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</si>
  <si>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</si>
  <si>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</si>
  <si>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</si>
  <si>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</si>
  <si>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</si>
  <si>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</si>
  <si>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</si>
  <si>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</si>
  <si>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</si>
  <si>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</si>
  <si>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</si>
  <si>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</si>
  <si>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</si>
  <si>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</si>
  <si>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</si>
  <si>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</si>
  <si>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</si>
  <si>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</si>
  <si>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</si>
  <si>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</si>
  <si>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</si>
  <si>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</si>
  <si>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</si>
  <si>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</si>
  <si>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</si>
  <si>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</si>
  <si>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</si>
  <si>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</si>
  <si>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</si>
  <si>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</si>
  <si>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</si>
  <si>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</si>
  <si>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</si>
  <si>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</si>
  <si>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</si>
  <si>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</si>
  <si>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</si>
  <si>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</si>
  <si>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</si>
  <si>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547     (nepoužívať)</t>
  </si>
  <si>
    <t>54710     Manka a škody</t>
  </si>
  <si>
    <t>54710001     škody v důsledku živelných pohrom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</si>
  <si>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</si>
  <si>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</si>
  <si>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</si>
  <si>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</si>
  <si>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</si>
  <si>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</si>
  <si>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</si>
  <si>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</si>
  <si>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</si>
  <si>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</si>
  <si>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</si>
  <si>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</si>
  <si>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</si>
  <si>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</si>
  <si>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</si>
  <si>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</si>
  <si>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</si>
  <si>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</si>
  <si>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</si>
  <si>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</si>
  <si>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</si>
  <si>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</si>
  <si>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</si>
  <si>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</si>
  <si>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</si>
  <si>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</si>
  <si>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</si>
  <si>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</si>
  <si>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</si>
  <si>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</si>
  <si>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</si>
  <si>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</si>
  <si>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</si>
  <si>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</si>
  <si>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</si>
  <si>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</si>
  <si>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</si>
  <si>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</si>
  <si>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</si>
  <si>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</si>
  <si>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</si>
  <si>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</si>
  <si>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</si>
  <si>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</si>
  <si>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</si>
  <si>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</si>
  <si>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</si>
  <si>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</si>
  <si>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</si>
  <si>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</si>
  <si>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</si>
  <si>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</si>
  <si>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</si>
  <si>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</si>
  <si>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</si>
  <si>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</si>
  <si>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</si>
  <si>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</si>
  <si>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</si>
  <si>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</si>
  <si>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</si>
  <si>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</si>
  <si>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</si>
  <si>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</si>
  <si>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</si>
  <si>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</si>
  <si>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</si>
  <si>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</si>
  <si>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</si>
  <si>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</si>
  <si>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</si>
  <si>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</si>
  <si>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</si>
  <si>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</si>
  <si>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</si>
  <si>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</si>
  <si>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</si>
  <si>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</si>
  <si>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60246401     tržby ZP za zdrav.péči - dorovnání min.let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</si>
  <si>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</si>
  <si>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</si>
  <si>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</si>
  <si>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</si>
  <si>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</si>
  <si>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</si>
  <si>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</si>
  <si>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</si>
  <si>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</si>
  <si>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</si>
  <si>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</si>
  <si>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</si>
  <si>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</si>
  <si>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</si>
  <si>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</si>
  <si>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</si>
  <si>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</si>
  <si>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</si>
  <si>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</si>
  <si>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</si>
  <si>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</si>
  <si>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</si>
  <si>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</si>
  <si>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</si>
  <si>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</si>
  <si>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</si>
  <si>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</si>
  <si>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</si>
  <si>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</si>
  <si>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</si>
  <si>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</si>
  <si>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</si>
  <si>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</si>
  <si>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</si>
  <si>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</si>
  <si>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64908017     dárkové poukazy - Lékárna (ukončení platnosti poukazu)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</si>
  <si>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</si>
  <si>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</si>
  <si>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</si>
  <si>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</si>
  <si>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</si>
  <si>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</si>
  <si>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</si>
  <si>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</si>
  <si>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</si>
  <si>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</si>
  <si>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</si>
  <si>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</si>
  <si>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</si>
  <si>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</si>
  <si>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</si>
  <si>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</si>
  <si>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</si>
  <si>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</si>
  <si>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</si>
  <si>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</si>
  <si>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</si>
  <si>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</si>
  <si>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</si>
  <si>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</si>
  <si>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</si>
  <si>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</si>
  <si>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</si>
  <si>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</si>
  <si>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</si>
  <si>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</si>
  <si>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</si>
  <si>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</si>
  <si>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</si>
  <si>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</si>
  <si>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</si>
  <si>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</si>
  <si>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</si>
  <si>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</si>
  <si>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</si>
  <si>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</si>
  <si>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</si>
  <si>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</si>
  <si>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</si>
  <si>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</si>
  <si>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</si>
  <si>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</si>
  <si>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</si>
  <si>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</si>
  <si>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</si>
  <si>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</si>
  <si>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</si>
  <si>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</si>
  <si>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</si>
  <si>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</si>
  <si>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</si>
  <si>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</si>
  <si>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</si>
  <si>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</si>
  <si>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</si>
  <si>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</si>
  <si>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</si>
  <si>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</si>
  <si>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</si>
  <si>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</si>
  <si>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</si>
  <si>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</si>
  <si>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</si>
  <si>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</si>
  <si>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</si>
  <si>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</si>
  <si>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</si>
  <si>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</si>
  <si>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</si>
  <si>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</si>
  <si>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</si>
  <si>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</si>
  <si>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</si>
  <si>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</si>
  <si>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</si>
  <si>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</si>
  <si>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</si>
  <si>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</si>
  <si>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</si>
  <si>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</si>
  <si>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</si>
  <si>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</si>
  <si>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</si>
  <si>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</si>
  <si>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</si>
  <si>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</si>
  <si>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</si>
  <si>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</si>
  <si>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NĂˇdoba na kontaminovanĂ˝ odpad 30 l PP s vĂ­kem 335 x 400 x 318 mm 4430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</si>
  <si>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</si>
  <si>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</si>
  <si>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</si>
  <si>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</si>
  <si>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</si>
  <si>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50115067</t>
  </si>
  <si>
    <t>ZPr - rukavice (Z532)</t>
  </si>
  <si>
    <t>ZP947</t>
  </si>
  <si>
    <t>Rukavice vyĹˇetĹ™ovacĂ­ nitril basic bez pudru modrĂ© M bal. Ăˇ 200 ks 44751</t>
  </si>
  <si>
    <t>ZA583</t>
  </si>
  <si>
    <t>ÄŚtvereÄŤky desinfekÄŤnĂ­ Webcol 3,5 x 3,5 cm 70% Ăˇ 4000 ks 6818-1</t>
  </si>
  <si>
    <t>Čtverečky desinfekční Webcol 3,5 x 3,5 cm 70% á 4000 ks 6818-1</t>
  </si>
  <si>
    <t>ZB404</t>
  </si>
  <si>
    <t>Náplast cosmos 8 cm x 1 m 5403353</t>
  </si>
  <si>
    <t>ZA450</t>
  </si>
  <si>
    <t>Náplast omniplast 1,25 cm x 9,1 m 9004520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</si>
  <si>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</si>
  <si>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</si>
  <si>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</si>
  <si>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ZQ569</t>
  </si>
  <si>
    <t>Vata buniÄŤitĂˇ dÄ›lenĂˇ cellin 2 role / 500 ks 40 x 50 mm 1230206310</t>
  </si>
  <si>
    <t>Vata buničitá dělená cellin 2 role / 500 ks 40 x 50 mm 1230206310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</si>
  <si>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</si>
  <si>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</si>
  <si>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</si>
  <si>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</si>
  <si>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Filtr mini spike červený 4550340</t>
  </si>
  <si>
    <t>ZA737</t>
  </si>
  <si>
    <t>Filtr mini spike modrĂ˝ 4550234</t>
  </si>
  <si>
    <t>Filtr mini spike modrý 4550234</t>
  </si>
  <si>
    <t>ZK335</t>
  </si>
  <si>
    <t>Filtr sterifix 0,2um infĂşznĂ­ 4099303</t>
  </si>
  <si>
    <t>Filtr sterifix 0,2um infúzní 4099303</t>
  </si>
  <si>
    <t>ZF159</t>
  </si>
  <si>
    <t>NĂˇdoba na kontaminovanĂ˝ odpad 1 l 15-0002</t>
  </si>
  <si>
    <t>Nádoba na kontaminovaný odpad 1 l 15-0002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</si>
  <si>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</si>
  <si>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</si>
  <si>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</si>
  <si>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</si>
  <si>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Pumpa infuzní elastomerická Infusor LV 5 2 denní á 12 ks 252 ml 2C2009K</t>
  </si>
  <si>
    <t>Pumpa infuzní elastometrická Infusor LV 1,5 7 denní á. 12 ks 240 ml 2C2087K</t>
  </si>
  <si>
    <t>ZK505</t>
  </si>
  <si>
    <t>Pumpa infuzní elastometrická Infusor LV 2 5 denní á 12 ks 240 ml 2C2008K</t>
  </si>
  <si>
    <t>Pumpa infuzní elastometrická Infusor LV 5 2 denní á 12 ks 240 ml 2C2009K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</si>
  <si>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</si>
  <si>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</si>
  <si>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</si>
  <si>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</si>
  <si>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</si>
  <si>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ZA746</t>
  </si>
  <si>
    <t>StĹ™Ă­kaÄŤka injekÄŤnĂ­ 3-dĂ­lnĂˇ 1 ml L tuberculin Omnifix Solo 9161406V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</si>
  <si>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</si>
  <si>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</si>
  <si>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</si>
  <si>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</si>
  <si>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</si>
  <si>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</si>
  <si>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</si>
  <si>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</si>
  <si>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</si>
  <si>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</si>
  <si>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</si>
  <si>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</si>
  <si>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Stříkačka injekční 2-dílná 2 ml L Inject Solo 4606027V</t>
  </si>
  <si>
    <t>Stříkačka injekční 3-dílná 1 ml L tuberculin Omnifix Solo 9161406V</t>
  </si>
  <si>
    <t>Stříkačka injekční 3-dílná 10 ml LL Omnifix Solo se závitem 4617100V</t>
  </si>
  <si>
    <t>Stříkačka injekční 3-dílná 20 ml LL Omnifix Solo se závitem bal. á 100 ks 4617207V</t>
  </si>
  <si>
    <t>Stříkačka injekční 3-dílná 3 ml LL Omnifix Solo se závitem bal. á 100 ks 4617022V</t>
  </si>
  <si>
    <t>Stříkačka injekční 3-dílná 30 ml LL Omnifix Solo bal. á 100 ks 4617304F</t>
  </si>
  <si>
    <t>Stříkačka injekční 3-dílná 5 ml LL Omnifix Solo se závitem 4617053V</t>
  </si>
  <si>
    <t>ZH491</t>
  </si>
  <si>
    <t>Stříkačka injekční 3-dílná 50 - 60 ml LL MRG00711</t>
  </si>
  <si>
    <t>Stříkačka injekční 3-dílná 50 ml LL Omnifix Solo 4617509F</t>
  </si>
  <si>
    <t>ZK507</t>
  </si>
  <si>
    <t>Stříkačka injekční stíněná 50 ml LL perfusion amber bal. á 100 ks 300139</t>
  </si>
  <si>
    <t>ZB801</t>
  </si>
  <si>
    <t>Transofix krĂˇtkĂ˝ trn Ăˇ 50 ks 4090500</t>
  </si>
  <si>
    <t>Transofix krátký trn á 50 ks 4090500</t>
  </si>
  <si>
    <t>ZK503</t>
  </si>
  <si>
    <t>UzĂˇvÄ›r ecopin 4125002</t>
  </si>
  <si>
    <t>ZN271</t>
  </si>
  <si>
    <t>Vak pro parenterĂˇlnĂ­ vĂ˝Ĺľivu TPN EVA 125 ml bal Ăˇ 50 ks E1301OD</t>
  </si>
  <si>
    <t>Vak pro parenterální výživu TPN EVA 125 ml bal á 50 ks E1301OD</t>
  </si>
  <si>
    <t>ZK799</t>
  </si>
  <si>
    <t>ZĂˇtka combi ÄŤervenĂˇ 4495101</t>
  </si>
  <si>
    <t>ZK798</t>
  </si>
  <si>
    <t>ZĂˇtka combi modrĂˇ 4495152</t>
  </si>
  <si>
    <t>Zátka combi červená 4495101</t>
  </si>
  <si>
    <t>Zátka combi modrá 4495152</t>
  </si>
  <si>
    <t>50115063</t>
  </si>
  <si>
    <t>ZPr - vaky, sety (Z528)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</si>
  <si>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</si>
  <si>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</si>
  <si>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ZR738</t>
  </si>
  <si>
    <t>Set infuznĂ­ Cyto-set Mix, sekundĂˇrnĂ­, pro bezjehlovou pĹ™Ă­pravu cytostatik a napojenĂ­ na centrĂˇlnĂ­ infuznĂ­ linku, 1 bezjehovĂ˝ ventil, dĂ©lka 32 cm A2900N</t>
  </si>
  <si>
    <t>ZR739</t>
  </si>
  <si>
    <t>Set infuznĂ­ Cyto-set Mix, sekundĂˇrnĂ­, pro bezjehlovou pĹ™Ă­pravu cytostatik a napojenĂ­ na centrĂˇlnĂ­ infuznĂ­ linku, stĂ­nÄ›nĂ˝, dĂ©lka 32 cm A2906N</t>
  </si>
  <si>
    <t>ZK502</t>
  </si>
  <si>
    <t>Set infuznĂ­ infusomat 8700095SP</t>
  </si>
  <si>
    <t>ZA714</t>
  </si>
  <si>
    <t>Set infuznĂ­ intrafix ÄŤernĂ˝ k apl.cytostatik 180 cm Ăˇ 100 ks 4060563</t>
  </si>
  <si>
    <t>ZA715</t>
  </si>
  <si>
    <t>Set infuznĂ­ intrafix primeline classic 150 cm 4062957</t>
  </si>
  <si>
    <t>ZQ649</t>
  </si>
  <si>
    <t>Set infuzní  Spike (DEHP free) s filtrem 0,2 um, délka 2,2 m k mobilní pumpě Mini Rythmic PN+ bal. á 20 ks KE1EE192X</t>
  </si>
  <si>
    <t>Set infuzní infusomat 8700095SP</t>
  </si>
  <si>
    <t>ZA716</t>
  </si>
  <si>
    <t>Set infuzní intrafix air bez PVC 180 cm 4063002</t>
  </si>
  <si>
    <t>Set infuzní intrafix černý k apl.cytostatik 180 cm á 100 ks 4060563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</si>
  <si>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</si>
  <si>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</si>
  <si>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</si>
  <si>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</si>
  <si>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</si>
  <si>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</si>
  <si>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</si>
  <si>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Jehla injekční 1,2 x 40 mm růžová 4665120</t>
  </si>
  <si>
    <t>ZQ955</t>
  </si>
  <si>
    <t>Jehla injekční 16G 1,65 x 40 mm, bílá BD Microlance bal. á 100 ks 300637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</si>
  <si>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</si>
  <si>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</si>
  <si>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</si>
  <si>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</si>
  <si>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</si>
  <si>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</si>
  <si>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</si>
  <si>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</si>
  <si>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</si>
  <si>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</si>
  <si>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Rukavice operační latex bez pudru sterilní sempermed derma PF vel. 6,5 39472</t>
  </si>
  <si>
    <t>Rukavice operační latex bez pudru sterilní sempermed derma PF vel. 7,0 39473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</si>
  <si>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</si>
  <si>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</si>
  <si>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7,0 bal. á 50 párů 330054070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</si>
  <si>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</si>
  <si>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</si>
  <si>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</si>
  <si>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</si>
  <si>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</si>
  <si>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</si>
  <si>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</si>
  <si>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</si>
  <si>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</si>
  <si>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50115040</t>
  </si>
  <si>
    <t>laboratorní materiál (Z505)</t>
  </si>
  <si>
    <t>ZR147</t>
  </si>
  <si>
    <t>Láhev odsávací (válcovitý tvar) se skleněnou olivkou, objem 5000 ml, průměr dna 185 ml, průměr hrdla 80 mm, výška 360 mm VTRB632412022956</t>
  </si>
  <si>
    <t>ZE159</t>
  </si>
  <si>
    <t>NĂˇdoba na kontaminovanĂ˝ odpad 2 l 15-0003</t>
  </si>
  <si>
    <t>ZF192</t>
  </si>
  <si>
    <t>NĂˇdoba na kontaminovanĂ˝ odpad 4 l 15-0004</t>
  </si>
  <si>
    <t>Nádoba na kontaminovaný odpad 2 l 15-0003</t>
  </si>
  <si>
    <t>Nádoba na kontaminovaný odpad 4 l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</si>
  <si>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</si>
  <si>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</si>
  <si>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</si>
  <si>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</si>
  <si>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</si>
  <si>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</si>
  <si>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</si>
  <si>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</si>
  <si>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Set hadicový EXACTA mikroobjemový s ovzdušněním bal. á 25 ks H938175</t>
  </si>
  <si>
    <t>Set hadicový EXACTA pro stříkačku bal. á 25 ks H938176</t>
  </si>
  <si>
    <t>Set hadicový EXACTA valve EM2400 základní s ventily bal. á 10 ks H938724E</t>
  </si>
  <si>
    <t>Set hadicový EXACTA vysokoobjemový s ovzdušněním bal. á 25 ks H938174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</si>
  <si>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</si>
  <si>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</si>
  <si>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</si>
  <si>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</si>
  <si>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2 ml L Inject Solo 4606027V  - povoleno pouze pro NOVOROZENECKĂ‰ ODD.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</si>
  <si>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</si>
  <si>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</si>
  <si>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</si>
  <si>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</si>
  <si>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</si>
  <si>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</si>
  <si>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Stříkačka injekční 2-dílná 10 ml L Inject Solo 4606108V</t>
  </si>
  <si>
    <t>ZD835</t>
  </si>
  <si>
    <t>Stříkačka injekční 3-dílná 1 ml LL plastipak bal. á 100 ks 309628</t>
  </si>
  <si>
    <t>ZB657</t>
  </si>
  <si>
    <t>Vak na skladování trombocytů transfer 600 ml 814-0611 (814-0631)</t>
  </si>
  <si>
    <t>ZP592</t>
  </si>
  <si>
    <t>Vak pro parenterĂˇlnĂ­ vĂ­Ĺľivu TPN EVA 1000 ml bal Ăˇ 40 ks E1310OD</t>
  </si>
  <si>
    <t>ZN273</t>
  </si>
  <si>
    <t>Vak pro parenterĂˇlnĂ­ vĂ­Ĺľivu TPN EVA 2000 ml bal Ăˇ 35 ks E1320OD</t>
  </si>
  <si>
    <t>ZN270</t>
  </si>
  <si>
    <t>Vak pro parenterĂˇlnĂ­ vĂ­Ĺľivu TPN EVA 250 ml bal Ăˇ 50 ks E1302OD</t>
  </si>
  <si>
    <t>ZN272</t>
  </si>
  <si>
    <t>Vak pro parenterĂˇlnĂ­ vĂ­Ĺľivu TPN EVA 500 ml bal Ăˇ 50 ks E1305OD</t>
  </si>
  <si>
    <t>Vak pro parenterální víživu TPN EVA 1000 ml bal á 40 ks E1310OD</t>
  </si>
  <si>
    <t>Vak pro parenterální víživu TPN EVA 2000 ml bal á 35 ks E1320OD</t>
  </si>
  <si>
    <t>Vak pro parenterální víživu TPN EVA 250 ml bal á 50 ks E1302OD</t>
  </si>
  <si>
    <t>Vak pro parenterální víživu TPN EVA 500 ml bal á 50 ks E1305OD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</si>
  <si>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</si>
  <si>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</si>
  <si>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</si>
  <si>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</si>
  <si>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</si>
  <si>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</si>
  <si>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</si>
  <si>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</si>
  <si>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</si>
  <si>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</si>
  <si>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</si>
  <si>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</si>
  <si>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</si>
  <si>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DD079</t>
  </si>
  <si>
    <t>AMONIAK VODNY ROZTOK 25%</t>
  </si>
  <si>
    <t>DG393</t>
  </si>
  <si>
    <t>Ethanol 96%</t>
  </si>
  <si>
    <t>DB257</t>
  </si>
  <si>
    <t>CHLOROFORM P.A. - stab. methanolem</t>
  </si>
  <si>
    <t>DG145</t>
  </si>
  <si>
    <t>kyselina CHLOROVODÍKOVÁ 35% P.A.</t>
  </si>
  <si>
    <t>DG146</t>
  </si>
  <si>
    <t>kyselina OCTOVA 99,8%  P.A. - ledova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</si>
  <si>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</si>
  <si>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</si>
  <si>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</si>
  <si>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</si>
  <si>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</si>
  <si>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</si>
  <si>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NORM.HYDROXID SODNÝ N/10</t>
  </si>
  <si>
    <t>DC028</t>
  </si>
  <si>
    <t>Octan rtutnaty</t>
  </si>
  <si>
    <t>DI434</t>
  </si>
  <si>
    <t>Oxidising biocide HYDREX 4203</t>
  </si>
  <si>
    <t>DG213</t>
  </si>
  <si>
    <t>PUFR FOSFAT.PH7,100 ML</t>
  </si>
  <si>
    <t>DG191</t>
  </si>
  <si>
    <t>UNIV.INDIK.PAPIRKY pH 0-12</t>
  </si>
  <si>
    <t>ZR749</t>
  </si>
  <si>
    <t>Byreta automatickĂˇ dle Pelleta s vypouĹˇtÄ›cĂ­m sklenÄ›nĂ˝m kohoutem a pĹ™epouĹˇtÄ›cĂ­m sklenÄ›nĂ˝m kohoutem, objem 25 ml, dÄ›lenĂ­ 0,1 ml, tĹ™Ă­da B, Schellb. pruh, bez zĂˇsobnĂ­ lahve a balĂłnku, 1581/BSO 1740.5723</t>
  </si>
  <si>
    <t>ZP028</t>
  </si>
  <si>
    <t>KĂˇdinka nĂ­zkĂˇ s vĂ˝levkou SIMAX 250 ml (KAVA632417010250) VTRB632417010250</t>
  </si>
  <si>
    <t>ZF670</t>
  </si>
  <si>
    <t>KĂˇdinka nĂ­zkĂˇ s vĂ˝levkou skol 150 ml VTRB632417010150</t>
  </si>
  <si>
    <t>ZC043</t>
  </si>
  <si>
    <t>KĂˇdinka vysokĂˇ s vĂ˝levkou 400 ml VTRB632417012400</t>
  </si>
  <si>
    <t>ZC689</t>
  </si>
  <si>
    <t>KĂˇdinka vysokĂˇ sklo 100 ml VTRB632417012100</t>
  </si>
  <si>
    <t>ZC039</t>
  </si>
  <si>
    <t>KĂˇdinka vysokĂˇ sklo 250 ml (213-1064) VTRB632417012250</t>
  </si>
  <si>
    <t>ZC042</t>
  </si>
  <si>
    <t>KĂˇdinka vysokĂˇ sklo 600 ml VTRB632417012600</t>
  </si>
  <si>
    <t>ZF306</t>
  </si>
  <si>
    <t>VĂˇlec odmÄ›rnĂ˝ vysokĂ˝ 10 ml bĂ­lĂˇ graduace VTRB632432140819</t>
  </si>
  <si>
    <t>ZC054</t>
  </si>
  <si>
    <t>VĂˇlec odmÄ›rnĂ˝ vysokĂ˝ sklo 100 ml d713880</t>
  </si>
  <si>
    <t>ZP900</t>
  </si>
  <si>
    <t>VĂˇlec odmÄ›rnĂ˝ vysokĂ˝ sklo, A modrĂˇ graduace objem 25 ml VTRB632432110923</t>
  </si>
  <si>
    <t>ZL524</t>
  </si>
  <si>
    <t>BalĂłnek pryĹľovĂ˝ k byretÄ› 1741.9005</t>
  </si>
  <si>
    <t>ZD239</t>
  </si>
  <si>
    <t>PapĂ­r filtraÄŤnĂ­ 24 cm kruhovĂ˝ sklĂˇdanĂ˝ bal. Ăˇ 500 ks PPER2R/80G/S240</t>
  </si>
  <si>
    <t>ZE837</t>
  </si>
  <si>
    <t>Pipeta pasteurova 3 ml nesterilnĂ­ bal. Ăˇ 500 ks 331690270550</t>
  </si>
  <si>
    <t>Pipeta pasteurova 3 ml nesterilní bal. á 500 ks 331690270550</t>
  </si>
  <si>
    <t>DG223</t>
  </si>
  <si>
    <t>ACETON CISTY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</si>
  <si>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</si>
  <si>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</si>
  <si>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</si>
  <si>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</si>
  <si>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</si>
  <si>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</si>
  <si>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DE022</t>
  </si>
  <si>
    <t>GlukĂłzovĂˇ membrĂˇnovĂˇ souprava</t>
  </si>
  <si>
    <t>DG211</t>
  </si>
  <si>
    <t>HEPTAPHAN, DIAG.PROUZKY 50 ks</t>
  </si>
  <si>
    <t>DD269</t>
  </si>
  <si>
    <t>MEMBRĂNOVĂ SOUPRAVA Cl</t>
  </si>
  <si>
    <t>DH989</t>
  </si>
  <si>
    <t>Portagerm Pylori</t>
  </si>
  <si>
    <t>DC213</t>
  </si>
  <si>
    <t>TAQ DNA POLYMERAZA 1,1 10X500U</t>
  </si>
  <si>
    <t>ZE071</t>
  </si>
  <si>
    <t>KĂˇdinka nĂ­zkĂˇ sklo 1000 ml VTRB632417010940</t>
  </si>
  <si>
    <t>ZC037</t>
  </si>
  <si>
    <t>KĂˇdinka vysokĂˇ sklo 1000 ml (213-1068) VTRB632417012940</t>
  </si>
  <si>
    <t>Kádinka vysoká sklo 1000 ml (213-1068) VTRB632417012940</t>
  </si>
  <si>
    <t>ZR541</t>
  </si>
  <si>
    <t>Pipeta dÄ›lenĂˇ 1 ml 1:100, tĹ™.A TNOS632434136314</t>
  </si>
  <si>
    <t>ZR542</t>
  </si>
  <si>
    <t>Pipeta dÄ›lenĂˇ 2 ml 1:50, tĹ™.A TNOS632434136516</t>
  </si>
  <si>
    <t>ZR543</t>
  </si>
  <si>
    <t>Pipeta dÄ›lenĂˇ 5ml 1:20, tĹ™.A TNOS632434136618</t>
  </si>
  <si>
    <t>ZQ138</t>
  </si>
  <si>
    <t>NĹŻĹľky chirurgickĂ© rovnĂ© hrotnatĂ© 150 mm TK-AJ 025-15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</si>
  <si>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</si>
  <si>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</si>
  <si>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</si>
  <si>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</si>
  <si>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</si>
  <si>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</si>
  <si>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</si>
  <si>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</si>
  <si>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</si>
  <si>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</si>
  <si>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</si>
  <si>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</si>
  <si>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</si>
  <si>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</si>
  <si>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</si>
  <si>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</si>
  <si>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</si>
  <si>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</si>
  <si>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</si>
  <si>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</si>
  <si>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</si>
  <si>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</si>
  <si>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</si>
  <si>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</si>
  <si>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</si>
  <si>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</si>
  <si>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</si>
  <si>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</si>
  <si>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</si>
  <si>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</si>
  <si>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</si>
  <si>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</si>
  <si>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</si>
  <si>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</si>
  <si>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</si>
  <si>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</si>
  <si>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</si>
  <si>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</si>
  <si>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</si>
  <si>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</si>
  <si>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</si>
  <si>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</si>
  <si>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</si>
  <si>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</si>
  <si>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</si>
  <si>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</si>
  <si>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</si>
  <si>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11 - ORT: Ortopedická klinika</t>
  </si>
  <si>
    <t>13 - ORL: Klinika otorinolaryngolog. a chir.hlav.a krku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</si>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</sst>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 xr9:uid="{00000000-0011-0000-FFFF-FFFF01000000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1.7147628321460069E-4</c:v>
                </c:pt>
                <c:pt idx="1">
                  <c:v>1.1856020943153111E-4</c:v>
                </c:pt>
                <c:pt idx="2">
                  <c:v>1.1589510429647158E-4</c:v>
                </c:pt>
                <c:pt idx="3">
                  <c:v>1.2298349446415391E-4</c:v>
                </c:pt>
                <c:pt idx="4">
                  <c:v>1.1960963851274814E-4</c:v>
                </c:pt>
                <c:pt idx="5">
                  <c:v>1.0586023067280512E-4</c:v>
                </c:pt>
                <c:pt idx="6">
                  <c:v>1.0950722947805995E-4</c:v>
                </c:pt>
                <c:pt idx="7">
                  <c:v>1.1254584665388291E-4</c:v>
                </c:pt>
                <c:pt idx="8">
                  <c:v>1.027419759951878E-4</c:v>
                </c:pt>
                <c:pt idx="9">
                  <c:v>1.0247461282429223E-4</c:v>
                </c:pt>
                <c:pt idx="10">
                  <c:v>1.0086997964823441E-4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4.9591720972537795E-5</c:v>
                </c:pt>
                <c:pt idx="1">
                  <c:v>4.9591720972537795E-5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1" tableBorderDxfId="70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9"/>
    <tableColumn id="2" xr3:uid="{00000000-0010-0000-0000-000002000000}" name="popis" dataDxfId="68"/>
    <tableColumn id="3" xr3:uid="{00000000-0010-0000-0000-000003000000}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3" totalsRowShown="0">
  <autoFilter ref="C3:S11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905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928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936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945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946</v>
      </c>
      <c r="C20" s="42" t="s">
        <v>161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971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F595B95A-DD51-4804-AA6A-16AF5628A06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193</v>
      </c>
      <c r="Q3" s="353"/>
      <c r="R3" s="353"/>
      <c r="S3" s="354"/>
    </row>
    <row r="4" spans="1:19" ht="15.75" thickBot="1" x14ac:dyDescent="0.3">
      <c r="A4" s="327">
        <v>2019</v>
      </c>
      <c r="B4" s="328"/>
      <c r="C4" s="329" t="s">
        <v>192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191</v>
      </c>
      <c r="J4" s="325" t="s">
        <v>142</v>
      </c>
      <c r="K4" s="344" t="s">
        <v>190</v>
      </c>
      <c r="L4" s="345"/>
      <c r="M4" s="345"/>
      <c r="N4" s="346"/>
      <c r="O4" s="333" t="s">
        <v>189</v>
      </c>
      <c r="P4" s="336" t="s">
        <v>188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187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186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84.715454545454548</v>
      </c>
      <c r="D6" s="262"/>
      <c r="E6" s="262"/>
      <c r="F6" s="261"/>
      <c r="G6" s="263">
        <f ca="1">SUM(Tabulka[05 h_vram])/2</f>
        <v>140303.93</v>
      </c>
      <c r="H6" s="262">
        <f ca="1">SUM(Tabulka[06 h_naduv])/2</f>
        <v>1504</v>
      </c>
      <c r="I6" s="262">
        <f ca="1">SUM(Tabulka[07 h_nadzk])/2</f>
        <v>134.19999999999999</v>
      </c>
      <c r="J6" s="261">
        <f ca="1">SUM(Tabulka[08 h_oon])/2</f>
        <v>762</v>
      </c>
      <c r="K6" s="263">
        <f ca="1">SUM(Tabulka[09 m_kl])/2</f>
        <v>36014</v>
      </c>
      <c r="L6" s="262">
        <f ca="1">SUM(Tabulka[10 m_gr])/2</f>
        <v>0</v>
      </c>
      <c r="M6" s="262">
        <f ca="1">SUM(Tabulka[11 m_jo])/2</f>
        <v>2433057</v>
      </c>
      <c r="N6" s="262">
        <f ca="1">SUM(Tabulka[12 m_oc])/2</f>
        <v>2469071</v>
      </c>
      <c r="O6" s="261">
        <f ca="1">SUM(Tabulka[13 m_sk])/2</f>
        <v>35386120</v>
      </c>
      <c r="P6" s="260">
        <f ca="1">SUM(Tabulka[14_vzsk])/2</f>
        <v>77180</v>
      </c>
      <c r="Q6" s="260">
        <f ca="1">SUM(Tabulka[15_vzpl])/2</f>
        <v>99561.827956989262</v>
      </c>
      <c r="R6" s="259">
        <f ca="1">IF(Q6=0,0,P6/Q6)</f>
        <v>0.7751966951966951</v>
      </c>
      <c r="S6" s="258">
        <f ca="1">Q6-P6</f>
        <v>22381.827956989262</v>
      </c>
    </row>
    <row r="7" spans="1:19" hidden="1" x14ac:dyDescent="0.25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25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28.992727272727279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48352.37999999999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792.5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116.8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36014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1196092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1232106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17116944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66950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80311.827956989262</v>
      </c>
      <c r="R8" s="242">
        <f ca="1">IF(Tabulka[[#This Row],[15_vzpl]]=0,"",Tabulka[[#This Row],[14_vzsk]]/Tabulka[[#This Row],[15_vzpl]])</f>
        <v>0.83362565269781752</v>
      </c>
      <c r="S8" s="241">
        <f ca="1">IF(Tabulka[[#This Row],[15_vzpl]]-Tabulka[[#This Row],[14_vzsk]]=0,"",Tabulka[[#This Row],[15_vzpl]]-Tabulka[[#This Row],[14_vzsk]])</f>
        <v>13361.827956989262</v>
      </c>
    </row>
    <row r="9" spans="1:19" x14ac:dyDescent="0.25">
      <c r="A9" s="240">
        <v>99</v>
      </c>
      <c r="B9" s="239" t="s">
        <v>920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66950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80311.827956989262</v>
      </c>
      <c r="R9" s="242">
        <f ca="1">IF(Tabulka[[#This Row],[15_vzpl]]=0,"",Tabulka[[#This Row],[14_vzsk]]/Tabulka[[#This Row],[15_vzpl]])</f>
        <v>0.83362565269781752</v>
      </c>
      <c r="S9" s="241">
        <f ca="1">IF(Tabulka[[#This Row],[15_vzpl]]-Tabulka[[#This Row],[14_vzsk]]=0,"",Tabulka[[#This Row],[15_vzpl]]-Tabulka[[#This Row],[14_vzsk]])</f>
        <v>13361.827956989262</v>
      </c>
    </row>
    <row r="10" spans="1:19" x14ac:dyDescent="0.25">
      <c r="A10" s="240">
        <v>203</v>
      </c>
      <c r="B10" s="239" t="s">
        <v>921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28.992727272727279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48352.37999999999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792.5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116.8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36014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1196092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1232106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17116944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906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54.722727272727276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90191.55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17.399999999999999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1219025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1219025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17896794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10230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19250</v>
      </c>
      <c r="R11" s="242">
        <f ca="1">IF(Tabulka[[#This Row],[15_vzpl]]=0,"",Tabulka[[#This Row],[14_vzsk]]/Tabulka[[#This Row],[15_vzpl]])</f>
        <v>0.53142857142857147</v>
      </c>
      <c r="S11" s="241">
        <f ca="1">IF(Tabulka[[#This Row],[15_vzpl]]-Tabulka[[#This Row],[14_vzsk]]=0,"",Tabulka[[#This Row],[15_vzpl]]-Tabulka[[#This Row],[14_vzsk]])</f>
        <v>9020</v>
      </c>
    </row>
    <row r="12" spans="1:19" x14ac:dyDescent="0.25">
      <c r="A12" s="240">
        <v>303</v>
      </c>
      <c r="B12" s="239" t="s">
        <v>922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10230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19250</v>
      </c>
      <c r="R12" s="242">
        <f ca="1">IF(Tabulka[[#This Row],[15_vzpl]]=0,"",Tabulka[[#This Row],[14_vzsk]]/Tabulka[[#This Row],[15_vzpl]])</f>
        <v>0.53142857142857147</v>
      </c>
      <c r="S12" s="241">
        <f ca="1">IF(Tabulka[[#This Row],[15_vzpl]]-Tabulka[[#This Row],[14_vzsk]]=0,"",Tabulka[[#This Row],[15_vzpl]]-Tabulka[[#This Row],[14_vzsk]])</f>
        <v>9020</v>
      </c>
    </row>
    <row r="13" spans="1:19" x14ac:dyDescent="0.25">
      <c r="A13" s="240">
        <v>419</v>
      </c>
      <c r="B13" s="239" t="s">
        <v>923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27.813636363636359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46943.55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17.399999999999999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759596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759596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11221911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924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26.90909090909091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43248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459429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459429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6674883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907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372382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30</v>
      </c>
      <c r="B16" s="239" t="s">
        <v>925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372382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195</v>
      </c>
    </row>
    <row r="18" spans="1:1" x14ac:dyDescent="0.25">
      <c r="A18" s="88" t="s">
        <v>122</v>
      </c>
    </row>
    <row r="19" spans="1:1" x14ac:dyDescent="0.25">
      <c r="A19" s="89" t="s">
        <v>165</v>
      </c>
    </row>
    <row r="20" spans="1:1" x14ac:dyDescent="0.25">
      <c r="A20" s="232" t="s">
        <v>164</v>
      </c>
    </row>
    <row r="21" spans="1:1" x14ac:dyDescent="0.25">
      <c r="A21" s="202" t="s">
        <v>148</v>
      </c>
    </row>
    <row r="22" spans="1:1" x14ac:dyDescent="0.25">
      <c r="A22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212C7F9-AD2B-4D77-8997-56DC931C3A9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919</v>
      </c>
    </row>
    <row r="2" spans="1:19" x14ac:dyDescent="0.25">
      <c r="A2" s="199" t="s">
        <v>218</v>
      </c>
    </row>
    <row r="3" spans="1:19" x14ac:dyDescent="0.25">
      <c r="A3" s="278" t="s">
        <v>125</v>
      </c>
      <c r="B3" s="277">
        <v>2019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166</v>
      </c>
      <c r="E4" s="269">
        <v>29.77</v>
      </c>
      <c r="F4" s="269"/>
      <c r="G4" s="269"/>
      <c r="H4" s="269"/>
      <c r="I4" s="269">
        <v>4680.58</v>
      </c>
      <c r="J4" s="269">
        <v>46.5</v>
      </c>
      <c r="K4" s="269">
        <v>1.5</v>
      </c>
      <c r="L4" s="269">
        <v>23</v>
      </c>
      <c r="M4" s="269"/>
      <c r="N4" s="269"/>
      <c r="O4" s="269">
        <v>17102</v>
      </c>
      <c r="P4" s="269">
        <v>17102</v>
      </c>
      <c r="Q4" s="269">
        <v>1462072</v>
      </c>
      <c r="R4" s="269">
        <v>8450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8450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29.77</v>
      </c>
      <c r="I6">
        <v>4680.58</v>
      </c>
      <c r="J6">
        <v>46.5</v>
      </c>
      <c r="K6">
        <v>1.5</v>
      </c>
      <c r="L6">
        <v>23</v>
      </c>
      <c r="O6">
        <v>17102</v>
      </c>
      <c r="P6">
        <v>17102</v>
      </c>
      <c r="Q6">
        <v>1462072</v>
      </c>
    </row>
    <row r="7" spans="1:19" x14ac:dyDescent="0.25">
      <c r="A7" s="274" t="s">
        <v>129</v>
      </c>
      <c r="B7" s="273">
        <v>4</v>
      </c>
      <c r="C7">
        <v>1</v>
      </c>
      <c r="D7" t="s">
        <v>906</v>
      </c>
      <c r="E7">
        <v>54.45</v>
      </c>
      <c r="I7">
        <v>8811.2999999999993</v>
      </c>
      <c r="J7">
        <v>52</v>
      </c>
      <c r="L7">
        <v>36</v>
      </c>
      <c r="O7">
        <v>8626</v>
      </c>
      <c r="P7">
        <v>8626</v>
      </c>
      <c r="Q7">
        <v>1481529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28.45</v>
      </c>
      <c r="I9">
        <v>4875.3</v>
      </c>
      <c r="J9">
        <v>52</v>
      </c>
      <c r="L9">
        <v>36</v>
      </c>
      <c r="Q9">
        <v>973495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26</v>
      </c>
      <c r="I10">
        <v>3936</v>
      </c>
      <c r="O10">
        <v>8626</v>
      </c>
      <c r="P10">
        <v>8626</v>
      </c>
      <c r="Q10">
        <v>508034</v>
      </c>
    </row>
    <row r="11" spans="1:19" x14ac:dyDescent="0.25">
      <c r="A11" s="274" t="s">
        <v>133</v>
      </c>
      <c r="B11" s="273">
        <v>8</v>
      </c>
      <c r="C11">
        <v>1</v>
      </c>
      <c r="D11" t="s">
        <v>907</v>
      </c>
      <c r="E11">
        <v>1</v>
      </c>
      <c r="I11">
        <v>176</v>
      </c>
      <c r="Q11">
        <v>32404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32404</v>
      </c>
    </row>
    <row r="13" spans="1:19" x14ac:dyDescent="0.25">
      <c r="A13" s="274" t="s">
        <v>135</v>
      </c>
      <c r="B13" s="273">
        <v>10</v>
      </c>
      <c r="C13" t="s">
        <v>908</v>
      </c>
      <c r="E13">
        <v>85.22</v>
      </c>
      <c r="I13">
        <v>13667.880000000001</v>
      </c>
      <c r="J13">
        <v>98.5</v>
      </c>
      <c r="K13">
        <v>1.5</v>
      </c>
      <c r="L13">
        <v>59</v>
      </c>
      <c r="O13">
        <v>25728</v>
      </c>
      <c r="P13">
        <v>25728</v>
      </c>
      <c r="Q13">
        <v>2976005</v>
      </c>
      <c r="R13">
        <v>8450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166</v>
      </c>
      <c r="E14">
        <v>29.769999999999996</v>
      </c>
      <c r="I14">
        <v>4159.2000000000007</v>
      </c>
      <c r="J14">
        <v>71</v>
      </c>
      <c r="K14">
        <v>24.5</v>
      </c>
      <c r="L14">
        <v>34.5</v>
      </c>
      <c r="O14">
        <v>750</v>
      </c>
      <c r="P14">
        <v>750</v>
      </c>
      <c r="Q14">
        <v>1415598</v>
      </c>
      <c r="R14">
        <v>4550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4550</v>
      </c>
      <c r="S15">
        <v>7301.0752688172042</v>
      </c>
    </row>
    <row r="16" spans="1:19" x14ac:dyDescent="0.25">
      <c r="A16" s="272" t="s">
        <v>125</v>
      </c>
      <c r="B16" s="271">
        <v>2019</v>
      </c>
      <c r="C16">
        <v>2</v>
      </c>
      <c r="D16">
        <v>203</v>
      </c>
      <c r="E16">
        <v>29.769999999999996</v>
      </c>
      <c r="I16">
        <v>4159.2000000000007</v>
      </c>
      <c r="J16">
        <v>71</v>
      </c>
      <c r="K16">
        <v>24.5</v>
      </c>
      <c r="L16">
        <v>34.5</v>
      </c>
      <c r="O16">
        <v>750</v>
      </c>
      <c r="P16">
        <v>750</v>
      </c>
      <c r="Q16">
        <v>1415598</v>
      </c>
    </row>
    <row r="17" spans="3:19" x14ac:dyDescent="0.25">
      <c r="C17">
        <v>2</v>
      </c>
      <c r="D17" t="s">
        <v>906</v>
      </c>
      <c r="E17">
        <v>55.45</v>
      </c>
      <c r="I17">
        <v>7816.75</v>
      </c>
      <c r="J17">
        <v>106.5</v>
      </c>
      <c r="K17">
        <v>8.5</v>
      </c>
      <c r="L17">
        <v>28</v>
      </c>
      <c r="O17">
        <v>33357</v>
      </c>
      <c r="P17">
        <v>33357</v>
      </c>
      <c r="Q17">
        <v>1560688</v>
      </c>
      <c r="R17">
        <v>1500</v>
      </c>
      <c r="S17">
        <v>1750</v>
      </c>
    </row>
    <row r="18" spans="3:19" x14ac:dyDescent="0.25">
      <c r="C18">
        <v>2</v>
      </c>
      <c r="D18">
        <v>303</v>
      </c>
      <c r="R18">
        <v>1500</v>
      </c>
      <c r="S18">
        <v>1750</v>
      </c>
    </row>
    <row r="19" spans="3:19" x14ac:dyDescent="0.25">
      <c r="C19">
        <v>2</v>
      </c>
      <c r="D19">
        <v>419</v>
      </c>
      <c r="E19">
        <v>28.45</v>
      </c>
      <c r="I19">
        <v>4172.75</v>
      </c>
      <c r="J19">
        <v>98</v>
      </c>
      <c r="K19">
        <v>8.5</v>
      </c>
      <c r="L19">
        <v>28</v>
      </c>
      <c r="O19">
        <v>8626</v>
      </c>
      <c r="P19">
        <v>8626</v>
      </c>
      <c r="Q19">
        <v>975767</v>
      </c>
    </row>
    <row r="20" spans="3:19" x14ac:dyDescent="0.25">
      <c r="C20">
        <v>2</v>
      </c>
      <c r="D20">
        <v>642</v>
      </c>
      <c r="E20">
        <v>27</v>
      </c>
      <c r="I20">
        <v>3644</v>
      </c>
      <c r="J20">
        <v>8.5</v>
      </c>
      <c r="O20">
        <v>24731</v>
      </c>
      <c r="P20">
        <v>24731</v>
      </c>
      <c r="Q20">
        <v>584921</v>
      </c>
    </row>
    <row r="21" spans="3:19" x14ac:dyDescent="0.25">
      <c r="C21">
        <v>2</v>
      </c>
      <c r="D21" t="s">
        <v>907</v>
      </c>
      <c r="E21">
        <v>1</v>
      </c>
      <c r="I21">
        <v>152</v>
      </c>
      <c r="Q21">
        <v>32194</v>
      </c>
    </row>
    <row r="22" spans="3:19" x14ac:dyDescent="0.25">
      <c r="C22">
        <v>2</v>
      </c>
      <c r="D22">
        <v>30</v>
      </c>
      <c r="E22">
        <v>1</v>
      </c>
      <c r="I22">
        <v>152</v>
      </c>
      <c r="Q22">
        <v>32194</v>
      </c>
    </row>
    <row r="23" spans="3:19" x14ac:dyDescent="0.25">
      <c r="C23" t="s">
        <v>909</v>
      </c>
      <c r="E23">
        <v>86.22</v>
      </c>
      <c r="I23">
        <v>12127.95</v>
      </c>
      <c r="J23">
        <v>177.5</v>
      </c>
      <c r="K23">
        <v>33</v>
      </c>
      <c r="L23">
        <v>62.5</v>
      </c>
      <c r="O23">
        <v>34107</v>
      </c>
      <c r="P23">
        <v>34107</v>
      </c>
      <c r="Q23">
        <v>3008480</v>
      </c>
      <c r="R23">
        <v>6050</v>
      </c>
      <c r="S23">
        <v>9051.0752688172033</v>
      </c>
    </row>
    <row r="24" spans="3:19" x14ac:dyDescent="0.25">
      <c r="C24">
        <v>3</v>
      </c>
      <c r="D24" t="s">
        <v>166</v>
      </c>
      <c r="E24">
        <v>28.770000000000003</v>
      </c>
      <c r="I24">
        <v>4391.5</v>
      </c>
      <c r="J24">
        <v>89.5</v>
      </c>
      <c r="K24">
        <v>23</v>
      </c>
      <c r="L24">
        <v>46</v>
      </c>
      <c r="O24">
        <v>750</v>
      </c>
      <c r="P24">
        <v>750</v>
      </c>
      <c r="Q24">
        <v>1478744</v>
      </c>
      <c r="R24">
        <v>400</v>
      </c>
      <c r="S24">
        <v>7301.0752688172042</v>
      </c>
    </row>
    <row r="25" spans="3:19" x14ac:dyDescent="0.25">
      <c r="C25">
        <v>3</v>
      </c>
      <c r="D25">
        <v>99</v>
      </c>
      <c r="R25">
        <v>400</v>
      </c>
      <c r="S25">
        <v>7301.0752688172042</v>
      </c>
    </row>
    <row r="26" spans="3:19" x14ac:dyDescent="0.25">
      <c r="C26">
        <v>3</v>
      </c>
      <c r="D26">
        <v>203</v>
      </c>
      <c r="E26">
        <v>28.770000000000003</v>
      </c>
      <c r="I26">
        <v>4391.5</v>
      </c>
      <c r="J26">
        <v>89.5</v>
      </c>
      <c r="K26">
        <v>23</v>
      </c>
      <c r="L26">
        <v>46</v>
      </c>
      <c r="O26">
        <v>750</v>
      </c>
      <c r="P26">
        <v>750</v>
      </c>
      <c r="Q26">
        <v>1478744</v>
      </c>
    </row>
    <row r="27" spans="3:19" x14ac:dyDescent="0.25">
      <c r="C27">
        <v>3</v>
      </c>
      <c r="D27" t="s">
        <v>906</v>
      </c>
      <c r="E27">
        <v>55.45</v>
      </c>
      <c r="I27">
        <v>8321.5</v>
      </c>
      <c r="J27">
        <v>54</v>
      </c>
      <c r="L27">
        <v>24</v>
      </c>
      <c r="O27">
        <v>9178</v>
      </c>
      <c r="P27">
        <v>9178</v>
      </c>
      <c r="Q27">
        <v>1550585</v>
      </c>
      <c r="R27">
        <v>830</v>
      </c>
      <c r="S27">
        <v>1750</v>
      </c>
    </row>
    <row r="28" spans="3:19" x14ac:dyDescent="0.25">
      <c r="C28">
        <v>3</v>
      </c>
      <c r="D28">
        <v>303</v>
      </c>
      <c r="R28">
        <v>830</v>
      </c>
      <c r="S28">
        <v>1750</v>
      </c>
    </row>
    <row r="29" spans="3:19" x14ac:dyDescent="0.25">
      <c r="C29">
        <v>3</v>
      </c>
      <c r="D29">
        <v>419</v>
      </c>
      <c r="E29">
        <v>28.45</v>
      </c>
      <c r="I29">
        <v>4465.5</v>
      </c>
      <c r="J29">
        <v>54</v>
      </c>
      <c r="L29">
        <v>24</v>
      </c>
      <c r="O29">
        <v>750</v>
      </c>
      <c r="P29">
        <v>750</v>
      </c>
      <c r="Q29">
        <v>970516</v>
      </c>
    </row>
    <row r="30" spans="3:19" x14ac:dyDescent="0.25">
      <c r="C30">
        <v>3</v>
      </c>
      <c r="D30">
        <v>642</v>
      </c>
      <c r="E30">
        <v>27</v>
      </c>
      <c r="I30">
        <v>3856</v>
      </c>
      <c r="O30">
        <v>8428</v>
      </c>
      <c r="P30">
        <v>8428</v>
      </c>
      <c r="Q30">
        <v>580069</v>
      </c>
    </row>
    <row r="31" spans="3:19" x14ac:dyDescent="0.25">
      <c r="C31">
        <v>3</v>
      </c>
      <c r="D31" t="s">
        <v>907</v>
      </c>
      <c r="E31">
        <v>1</v>
      </c>
      <c r="I31">
        <v>160</v>
      </c>
      <c r="Q31">
        <v>32271</v>
      </c>
    </row>
    <row r="32" spans="3:19" x14ac:dyDescent="0.25">
      <c r="C32">
        <v>3</v>
      </c>
      <c r="D32">
        <v>30</v>
      </c>
      <c r="E32">
        <v>1</v>
      </c>
      <c r="I32">
        <v>160</v>
      </c>
      <c r="Q32">
        <v>32271</v>
      </c>
    </row>
    <row r="33" spans="3:19" x14ac:dyDescent="0.25">
      <c r="C33" t="s">
        <v>910</v>
      </c>
      <c r="E33">
        <v>85.22</v>
      </c>
      <c r="I33">
        <v>12873</v>
      </c>
      <c r="J33">
        <v>143.5</v>
      </c>
      <c r="K33">
        <v>23</v>
      </c>
      <c r="L33">
        <v>70</v>
      </c>
      <c r="O33">
        <v>9928</v>
      </c>
      <c r="P33">
        <v>9928</v>
      </c>
      <c r="Q33">
        <v>3061600</v>
      </c>
      <c r="R33">
        <v>1230</v>
      </c>
      <c r="S33">
        <v>9051.0752688172033</v>
      </c>
    </row>
    <row r="34" spans="3:19" x14ac:dyDescent="0.25">
      <c r="C34">
        <v>4</v>
      </c>
      <c r="D34" t="s">
        <v>166</v>
      </c>
      <c r="E34">
        <v>27.77</v>
      </c>
      <c r="I34">
        <v>4671</v>
      </c>
      <c r="J34">
        <v>90.5</v>
      </c>
      <c r="K34">
        <v>13.3</v>
      </c>
      <c r="L34">
        <v>46</v>
      </c>
      <c r="O34">
        <v>750</v>
      </c>
      <c r="P34">
        <v>750</v>
      </c>
      <c r="Q34">
        <v>1413818</v>
      </c>
      <c r="R34">
        <v>20300</v>
      </c>
      <c r="S34">
        <v>7301.0752688172042</v>
      </c>
    </row>
    <row r="35" spans="3:19" x14ac:dyDescent="0.25">
      <c r="C35">
        <v>4</v>
      </c>
      <c r="D35">
        <v>99</v>
      </c>
      <c r="R35">
        <v>20300</v>
      </c>
      <c r="S35">
        <v>7301.0752688172042</v>
      </c>
    </row>
    <row r="36" spans="3:19" x14ac:dyDescent="0.25">
      <c r="C36">
        <v>4</v>
      </c>
      <c r="D36">
        <v>203</v>
      </c>
      <c r="E36">
        <v>27.77</v>
      </c>
      <c r="I36">
        <v>4671</v>
      </c>
      <c r="J36">
        <v>90.5</v>
      </c>
      <c r="K36">
        <v>13.3</v>
      </c>
      <c r="L36">
        <v>46</v>
      </c>
      <c r="O36">
        <v>750</v>
      </c>
      <c r="P36">
        <v>750</v>
      </c>
      <c r="Q36">
        <v>1413818</v>
      </c>
    </row>
    <row r="37" spans="3:19" x14ac:dyDescent="0.25">
      <c r="C37">
        <v>4</v>
      </c>
      <c r="D37" t="s">
        <v>906</v>
      </c>
      <c r="E37">
        <v>55.45</v>
      </c>
      <c r="I37">
        <v>8935</v>
      </c>
      <c r="J37">
        <v>53.5</v>
      </c>
      <c r="L37">
        <v>22</v>
      </c>
      <c r="O37">
        <v>9178</v>
      </c>
      <c r="P37">
        <v>9178</v>
      </c>
      <c r="Q37">
        <v>1562749</v>
      </c>
      <c r="R37">
        <v>1150</v>
      </c>
      <c r="S37">
        <v>1750</v>
      </c>
    </row>
    <row r="38" spans="3:19" x14ac:dyDescent="0.25">
      <c r="C38">
        <v>4</v>
      </c>
      <c r="D38">
        <v>303</v>
      </c>
      <c r="R38">
        <v>1150</v>
      </c>
      <c r="S38">
        <v>1750</v>
      </c>
    </row>
    <row r="39" spans="3:19" x14ac:dyDescent="0.25">
      <c r="C39">
        <v>4</v>
      </c>
      <c r="D39">
        <v>419</v>
      </c>
      <c r="E39">
        <v>28.45</v>
      </c>
      <c r="I39">
        <v>4743</v>
      </c>
      <c r="J39">
        <v>53.5</v>
      </c>
      <c r="L39">
        <v>22</v>
      </c>
      <c r="O39">
        <v>750</v>
      </c>
      <c r="P39">
        <v>750</v>
      </c>
      <c r="Q39">
        <v>973598</v>
      </c>
    </row>
    <row r="40" spans="3:19" x14ac:dyDescent="0.25">
      <c r="C40">
        <v>4</v>
      </c>
      <c r="D40">
        <v>642</v>
      </c>
      <c r="E40">
        <v>27</v>
      </c>
      <c r="I40">
        <v>4192</v>
      </c>
      <c r="O40">
        <v>8428</v>
      </c>
      <c r="P40">
        <v>8428</v>
      </c>
      <c r="Q40">
        <v>589151</v>
      </c>
    </row>
    <row r="41" spans="3:19" x14ac:dyDescent="0.25">
      <c r="C41">
        <v>4</v>
      </c>
      <c r="D41" t="s">
        <v>907</v>
      </c>
      <c r="E41">
        <v>1</v>
      </c>
      <c r="I41">
        <v>168</v>
      </c>
      <c r="Q41">
        <v>32382</v>
      </c>
    </row>
    <row r="42" spans="3:19" x14ac:dyDescent="0.25">
      <c r="C42">
        <v>4</v>
      </c>
      <c r="D42">
        <v>30</v>
      </c>
      <c r="E42">
        <v>1</v>
      </c>
      <c r="I42">
        <v>168</v>
      </c>
      <c r="Q42">
        <v>32382</v>
      </c>
    </row>
    <row r="43" spans="3:19" x14ac:dyDescent="0.25">
      <c r="C43" t="s">
        <v>911</v>
      </c>
      <c r="E43">
        <v>84.22</v>
      </c>
      <c r="I43">
        <v>13774</v>
      </c>
      <c r="J43">
        <v>144</v>
      </c>
      <c r="K43">
        <v>13.3</v>
      </c>
      <c r="L43">
        <v>68</v>
      </c>
      <c r="O43">
        <v>9928</v>
      </c>
      <c r="P43">
        <v>9928</v>
      </c>
      <c r="Q43">
        <v>3008949</v>
      </c>
      <c r="R43">
        <v>21450</v>
      </c>
      <c r="S43">
        <v>9051.0752688172033</v>
      </c>
    </row>
    <row r="44" spans="3:19" x14ac:dyDescent="0.25">
      <c r="C44">
        <v>5</v>
      </c>
      <c r="D44" t="s">
        <v>166</v>
      </c>
      <c r="E44">
        <v>28.770000000000003</v>
      </c>
      <c r="I44">
        <v>4688.2</v>
      </c>
      <c r="J44">
        <v>92.5</v>
      </c>
      <c r="K44">
        <v>11.5</v>
      </c>
      <c r="L44">
        <v>57.5</v>
      </c>
      <c r="M44">
        <v>18518</v>
      </c>
      <c r="P44">
        <v>18518</v>
      </c>
      <c r="Q44">
        <v>1441609</v>
      </c>
      <c r="R44">
        <v>4100</v>
      </c>
      <c r="S44">
        <v>7301.0752688172042</v>
      </c>
    </row>
    <row r="45" spans="3:19" x14ac:dyDescent="0.25">
      <c r="C45">
        <v>5</v>
      </c>
      <c r="D45">
        <v>99</v>
      </c>
      <c r="R45">
        <v>4100</v>
      </c>
      <c r="S45">
        <v>7301.0752688172042</v>
      </c>
    </row>
    <row r="46" spans="3:19" x14ac:dyDescent="0.25">
      <c r="C46">
        <v>5</v>
      </c>
      <c r="D46">
        <v>203</v>
      </c>
      <c r="E46">
        <v>28.770000000000003</v>
      </c>
      <c r="I46">
        <v>4688.2</v>
      </c>
      <c r="J46">
        <v>92.5</v>
      </c>
      <c r="K46">
        <v>11.5</v>
      </c>
      <c r="L46">
        <v>57.5</v>
      </c>
      <c r="M46">
        <v>18518</v>
      </c>
      <c r="P46">
        <v>18518</v>
      </c>
      <c r="Q46">
        <v>1441609</v>
      </c>
    </row>
    <row r="47" spans="3:19" x14ac:dyDescent="0.25">
      <c r="C47">
        <v>5</v>
      </c>
      <c r="D47" t="s">
        <v>906</v>
      </c>
      <c r="E47">
        <v>54.45</v>
      </c>
      <c r="I47">
        <v>9282</v>
      </c>
      <c r="J47">
        <v>54</v>
      </c>
      <c r="L47">
        <v>34</v>
      </c>
      <c r="O47">
        <v>29928</v>
      </c>
      <c r="P47">
        <v>29928</v>
      </c>
      <c r="Q47">
        <v>1573487</v>
      </c>
      <c r="S47">
        <v>1750</v>
      </c>
    </row>
    <row r="48" spans="3:19" x14ac:dyDescent="0.25">
      <c r="C48">
        <v>5</v>
      </c>
      <c r="D48">
        <v>303</v>
      </c>
      <c r="S48">
        <v>1750</v>
      </c>
    </row>
    <row r="49" spans="3:19" x14ac:dyDescent="0.25">
      <c r="C49">
        <v>5</v>
      </c>
      <c r="D49">
        <v>419</v>
      </c>
      <c r="E49">
        <v>27.450000000000003</v>
      </c>
      <c r="I49">
        <v>4810</v>
      </c>
      <c r="J49">
        <v>54</v>
      </c>
      <c r="L49">
        <v>34</v>
      </c>
      <c r="O49">
        <v>20750</v>
      </c>
      <c r="P49">
        <v>20750</v>
      </c>
      <c r="Q49">
        <v>999153</v>
      </c>
    </row>
    <row r="50" spans="3:19" x14ac:dyDescent="0.25">
      <c r="C50">
        <v>5</v>
      </c>
      <c r="D50">
        <v>642</v>
      </c>
      <c r="E50">
        <v>27</v>
      </c>
      <c r="I50">
        <v>4472</v>
      </c>
      <c r="O50">
        <v>9178</v>
      </c>
      <c r="P50">
        <v>9178</v>
      </c>
      <c r="Q50">
        <v>574334</v>
      </c>
    </row>
    <row r="51" spans="3:19" x14ac:dyDescent="0.25">
      <c r="C51">
        <v>5</v>
      </c>
      <c r="D51" t="s">
        <v>907</v>
      </c>
      <c r="E51">
        <v>1</v>
      </c>
      <c r="I51">
        <v>176</v>
      </c>
      <c r="Q51">
        <v>32446</v>
      </c>
    </row>
    <row r="52" spans="3:19" x14ac:dyDescent="0.25">
      <c r="C52">
        <v>5</v>
      </c>
      <c r="D52">
        <v>30</v>
      </c>
      <c r="E52">
        <v>1</v>
      </c>
      <c r="I52">
        <v>176</v>
      </c>
      <c r="Q52">
        <v>32446</v>
      </c>
    </row>
    <row r="53" spans="3:19" x14ac:dyDescent="0.25">
      <c r="C53" t="s">
        <v>912</v>
      </c>
      <c r="E53">
        <v>84.22</v>
      </c>
      <c r="I53">
        <v>14146.2</v>
      </c>
      <c r="J53">
        <v>146.5</v>
      </c>
      <c r="K53">
        <v>11.5</v>
      </c>
      <c r="L53">
        <v>91.5</v>
      </c>
      <c r="M53">
        <v>18518</v>
      </c>
      <c r="O53">
        <v>29928</v>
      </c>
      <c r="P53">
        <v>48446</v>
      </c>
      <c r="Q53">
        <v>3047542</v>
      </c>
      <c r="R53">
        <v>4100</v>
      </c>
      <c r="S53">
        <v>9051.0752688172033</v>
      </c>
    </row>
    <row r="54" spans="3:19" x14ac:dyDescent="0.25">
      <c r="C54">
        <v>6</v>
      </c>
      <c r="D54" t="s">
        <v>166</v>
      </c>
      <c r="E54">
        <v>28.569999999999997</v>
      </c>
      <c r="I54">
        <v>4061.2999999999997</v>
      </c>
      <c r="J54">
        <v>82</v>
      </c>
      <c r="K54">
        <v>11.5</v>
      </c>
      <c r="L54">
        <v>46</v>
      </c>
      <c r="O54">
        <v>1500</v>
      </c>
      <c r="P54">
        <v>1500</v>
      </c>
      <c r="Q54">
        <v>1439459</v>
      </c>
      <c r="R54">
        <v>450</v>
      </c>
      <c r="S54">
        <v>7301.0752688172042</v>
      </c>
    </row>
    <row r="55" spans="3:19" x14ac:dyDescent="0.25">
      <c r="C55">
        <v>6</v>
      </c>
      <c r="D55">
        <v>99</v>
      </c>
      <c r="R55">
        <v>450</v>
      </c>
      <c r="S55">
        <v>7301.0752688172042</v>
      </c>
    </row>
    <row r="56" spans="3:19" x14ac:dyDescent="0.25">
      <c r="C56">
        <v>6</v>
      </c>
      <c r="D56">
        <v>203</v>
      </c>
      <c r="E56">
        <v>28.569999999999997</v>
      </c>
      <c r="I56">
        <v>4061.2999999999997</v>
      </c>
      <c r="J56">
        <v>82</v>
      </c>
      <c r="K56">
        <v>11.5</v>
      </c>
      <c r="L56">
        <v>46</v>
      </c>
      <c r="O56">
        <v>1500</v>
      </c>
      <c r="P56">
        <v>1500</v>
      </c>
      <c r="Q56">
        <v>1439459</v>
      </c>
    </row>
    <row r="57" spans="3:19" x14ac:dyDescent="0.25">
      <c r="C57">
        <v>6</v>
      </c>
      <c r="D57" t="s">
        <v>906</v>
      </c>
      <c r="E57">
        <v>54.45</v>
      </c>
      <c r="I57">
        <v>7579</v>
      </c>
      <c r="J57">
        <v>51</v>
      </c>
      <c r="L57">
        <v>28</v>
      </c>
      <c r="O57">
        <v>750</v>
      </c>
      <c r="P57">
        <v>750</v>
      </c>
      <c r="Q57">
        <v>1523601</v>
      </c>
      <c r="S57">
        <v>1750</v>
      </c>
    </row>
    <row r="58" spans="3:19" x14ac:dyDescent="0.25">
      <c r="C58">
        <v>6</v>
      </c>
      <c r="D58">
        <v>303</v>
      </c>
      <c r="S58">
        <v>1750</v>
      </c>
    </row>
    <row r="59" spans="3:19" x14ac:dyDescent="0.25">
      <c r="C59">
        <v>6</v>
      </c>
      <c r="D59">
        <v>419</v>
      </c>
      <c r="E59">
        <v>27.450000000000003</v>
      </c>
      <c r="I59">
        <v>3987</v>
      </c>
      <c r="J59">
        <v>51</v>
      </c>
      <c r="L59">
        <v>28</v>
      </c>
      <c r="O59">
        <v>750</v>
      </c>
      <c r="P59">
        <v>750</v>
      </c>
      <c r="Q59">
        <v>950286</v>
      </c>
    </row>
    <row r="60" spans="3:19" x14ac:dyDescent="0.25">
      <c r="C60">
        <v>6</v>
      </c>
      <c r="D60">
        <v>642</v>
      </c>
      <c r="E60">
        <v>27</v>
      </c>
      <c r="I60">
        <v>3592</v>
      </c>
      <c r="Q60">
        <v>573315</v>
      </c>
    </row>
    <row r="61" spans="3:19" x14ac:dyDescent="0.25">
      <c r="C61">
        <v>6</v>
      </c>
      <c r="D61" t="s">
        <v>907</v>
      </c>
      <c r="E61">
        <v>1</v>
      </c>
      <c r="I61">
        <v>160</v>
      </c>
      <c r="Q61">
        <v>32275</v>
      </c>
    </row>
    <row r="62" spans="3:19" x14ac:dyDescent="0.25">
      <c r="C62">
        <v>6</v>
      </c>
      <c r="D62">
        <v>30</v>
      </c>
      <c r="E62">
        <v>1</v>
      </c>
      <c r="I62">
        <v>160</v>
      </c>
      <c r="Q62">
        <v>32275</v>
      </c>
    </row>
    <row r="63" spans="3:19" x14ac:dyDescent="0.25">
      <c r="C63" t="s">
        <v>913</v>
      </c>
      <c r="E63">
        <v>84.02</v>
      </c>
      <c r="I63">
        <v>11800.3</v>
      </c>
      <c r="J63">
        <v>133</v>
      </c>
      <c r="K63">
        <v>11.5</v>
      </c>
      <c r="L63">
        <v>74</v>
      </c>
      <c r="O63">
        <v>2250</v>
      </c>
      <c r="P63">
        <v>2250</v>
      </c>
      <c r="Q63">
        <v>2995335</v>
      </c>
      <c r="R63">
        <v>450</v>
      </c>
      <c r="S63">
        <v>9051.0752688172033</v>
      </c>
    </row>
    <row r="64" spans="3:19" x14ac:dyDescent="0.25">
      <c r="C64">
        <v>7</v>
      </c>
      <c r="D64" t="s">
        <v>166</v>
      </c>
      <c r="E64">
        <v>28.769999999999996</v>
      </c>
      <c r="I64">
        <v>4183.6000000000004</v>
      </c>
      <c r="J64">
        <v>58.5</v>
      </c>
      <c r="K64">
        <v>4</v>
      </c>
      <c r="L64">
        <v>11.5</v>
      </c>
      <c r="O64">
        <v>654337</v>
      </c>
      <c r="P64">
        <v>654337</v>
      </c>
      <c r="Q64">
        <v>2125632</v>
      </c>
      <c r="R64">
        <v>2450</v>
      </c>
      <c r="S64">
        <v>7301.0752688172042</v>
      </c>
    </row>
    <row r="65" spans="3:19" x14ac:dyDescent="0.25">
      <c r="C65">
        <v>7</v>
      </c>
      <c r="D65">
        <v>99</v>
      </c>
      <c r="R65">
        <v>2450</v>
      </c>
      <c r="S65">
        <v>7301.0752688172042</v>
      </c>
    </row>
    <row r="66" spans="3:19" x14ac:dyDescent="0.25">
      <c r="C66">
        <v>7</v>
      </c>
      <c r="D66">
        <v>203</v>
      </c>
      <c r="E66">
        <v>28.769999999999996</v>
      </c>
      <c r="I66">
        <v>4183.6000000000004</v>
      </c>
      <c r="J66">
        <v>58.5</v>
      </c>
      <c r="K66">
        <v>4</v>
      </c>
      <c r="L66">
        <v>11.5</v>
      </c>
      <c r="O66">
        <v>654337</v>
      </c>
      <c r="P66">
        <v>654337</v>
      </c>
      <c r="Q66">
        <v>2125632</v>
      </c>
    </row>
    <row r="67" spans="3:19" x14ac:dyDescent="0.25">
      <c r="C67">
        <v>7</v>
      </c>
      <c r="D67" t="s">
        <v>906</v>
      </c>
      <c r="E67">
        <v>54.45</v>
      </c>
      <c r="I67">
        <v>7545.5</v>
      </c>
      <c r="J67">
        <v>25.5</v>
      </c>
      <c r="L67">
        <v>34</v>
      </c>
      <c r="O67">
        <v>526596</v>
      </c>
      <c r="P67">
        <v>526596</v>
      </c>
      <c r="Q67">
        <v>2066988</v>
      </c>
      <c r="S67">
        <v>1750</v>
      </c>
    </row>
    <row r="68" spans="3:19" x14ac:dyDescent="0.25">
      <c r="C68">
        <v>7</v>
      </c>
      <c r="D68">
        <v>303</v>
      </c>
      <c r="S68">
        <v>1750</v>
      </c>
    </row>
    <row r="69" spans="3:19" x14ac:dyDescent="0.25">
      <c r="C69">
        <v>7</v>
      </c>
      <c r="D69">
        <v>419</v>
      </c>
      <c r="E69">
        <v>27.450000000000003</v>
      </c>
      <c r="I69">
        <v>3861.5</v>
      </c>
      <c r="J69">
        <v>25.5</v>
      </c>
      <c r="L69">
        <v>34</v>
      </c>
      <c r="O69">
        <v>336169</v>
      </c>
      <c r="P69">
        <v>336169</v>
      </c>
      <c r="Q69">
        <v>1291197</v>
      </c>
    </row>
    <row r="70" spans="3:19" x14ac:dyDescent="0.25">
      <c r="C70">
        <v>7</v>
      </c>
      <c r="D70">
        <v>642</v>
      </c>
      <c r="E70">
        <v>27</v>
      </c>
      <c r="I70">
        <v>3684</v>
      </c>
      <c r="O70">
        <v>190427</v>
      </c>
      <c r="P70">
        <v>190427</v>
      </c>
      <c r="Q70">
        <v>775791</v>
      </c>
    </row>
    <row r="71" spans="3:19" x14ac:dyDescent="0.25">
      <c r="C71">
        <v>7</v>
      </c>
      <c r="D71" t="s">
        <v>907</v>
      </c>
      <c r="E71">
        <v>1</v>
      </c>
      <c r="I71">
        <v>152</v>
      </c>
      <c r="O71">
        <v>8970</v>
      </c>
      <c r="P71">
        <v>8970</v>
      </c>
      <c r="Q71">
        <v>40847</v>
      </c>
    </row>
    <row r="72" spans="3:19" x14ac:dyDescent="0.25">
      <c r="C72">
        <v>7</v>
      </c>
      <c r="D72">
        <v>30</v>
      </c>
      <c r="E72">
        <v>1</v>
      </c>
      <c r="I72">
        <v>152</v>
      </c>
      <c r="O72">
        <v>8970</v>
      </c>
      <c r="P72">
        <v>8970</v>
      </c>
      <c r="Q72">
        <v>40847</v>
      </c>
    </row>
    <row r="73" spans="3:19" x14ac:dyDescent="0.25">
      <c r="C73" t="s">
        <v>914</v>
      </c>
      <c r="E73">
        <v>84.22</v>
      </c>
      <c r="I73">
        <v>11881.1</v>
      </c>
      <c r="J73">
        <v>84</v>
      </c>
      <c r="K73">
        <v>4</v>
      </c>
      <c r="L73">
        <v>45.5</v>
      </c>
      <c r="O73">
        <v>1189903</v>
      </c>
      <c r="P73">
        <v>1189903</v>
      </c>
      <c r="Q73">
        <v>4233467</v>
      </c>
      <c r="R73">
        <v>2450</v>
      </c>
      <c r="S73">
        <v>9051.0752688172033</v>
      </c>
    </row>
    <row r="74" spans="3:19" x14ac:dyDescent="0.25">
      <c r="C74">
        <v>8</v>
      </c>
      <c r="D74" t="s">
        <v>166</v>
      </c>
      <c r="E74">
        <v>29.07</v>
      </c>
      <c r="I74">
        <v>4073.6</v>
      </c>
      <c r="J74">
        <v>80</v>
      </c>
      <c r="L74">
        <v>11.5</v>
      </c>
      <c r="Q74">
        <v>1479041</v>
      </c>
      <c r="R74">
        <v>350</v>
      </c>
      <c r="S74">
        <v>7301.0752688172042</v>
      </c>
    </row>
    <row r="75" spans="3:19" x14ac:dyDescent="0.25">
      <c r="C75">
        <v>8</v>
      </c>
      <c r="D75">
        <v>99</v>
      </c>
      <c r="R75">
        <v>350</v>
      </c>
      <c r="S75">
        <v>7301.0752688172042</v>
      </c>
    </row>
    <row r="76" spans="3:19" x14ac:dyDescent="0.25">
      <c r="C76">
        <v>8</v>
      </c>
      <c r="D76">
        <v>203</v>
      </c>
      <c r="E76">
        <v>29.07</v>
      </c>
      <c r="I76">
        <v>4073.6</v>
      </c>
      <c r="J76">
        <v>80</v>
      </c>
      <c r="L76">
        <v>11.5</v>
      </c>
      <c r="Q76">
        <v>1479041</v>
      </c>
    </row>
    <row r="77" spans="3:19" x14ac:dyDescent="0.25">
      <c r="C77">
        <v>8</v>
      </c>
      <c r="D77" t="s">
        <v>906</v>
      </c>
      <c r="E77">
        <v>54.45</v>
      </c>
      <c r="I77">
        <v>7094</v>
      </c>
      <c r="J77">
        <v>58</v>
      </c>
      <c r="L77">
        <v>12</v>
      </c>
      <c r="O77">
        <v>9000</v>
      </c>
      <c r="P77">
        <v>9000</v>
      </c>
      <c r="Q77">
        <v>1532463</v>
      </c>
      <c r="S77">
        <v>1750</v>
      </c>
    </row>
    <row r="78" spans="3:19" x14ac:dyDescent="0.25">
      <c r="C78">
        <v>8</v>
      </c>
      <c r="D78">
        <v>303</v>
      </c>
      <c r="S78">
        <v>1750</v>
      </c>
    </row>
    <row r="79" spans="3:19" x14ac:dyDescent="0.25">
      <c r="C79">
        <v>8</v>
      </c>
      <c r="D79">
        <v>419</v>
      </c>
      <c r="E79">
        <v>27.450000000000003</v>
      </c>
      <c r="I79">
        <v>3730</v>
      </c>
      <c r="J79">
        <v>58</v>
      </c>
      <c r="L79">
        <v>12</v>
      </c>
      <c r="O79">
        <v>750</v>
      </c>
      <c r="P79">
        <v>750</v>
      </c>
      <c r="Q79">
        <v>955711</v>
      </c>
    </row>
    <row r="80" spans="3:19" x14ac:dyDescent="0.25">
      <c r="C80">
        <v>8</v>
      </c>
      <c r="D80">
        <v>642</v>
      </c>
      <c r="E80">
        <v>27</v>
      </c>
      <c r="I80">
        <v>3364</v>
      </c>
      <c r="O80">
        <v>8250</v>
      </c>
      <c r="P80">
        <v>8250</v>
      </c>
      <c r="Q80">
        <v>576752</v>
      </c>
    </row>
    <row r="81" spans="3:19" x14ac:dyDescent="0.25">
      <c r="C81">
        <v>8</v>
      </c>
      <c r="D81" t="s">
        <v>907</v>
      </c>
      <c r="E81">
        <v>1</v>
      </c>
      <c r="I81">
        <v>96</v>
      </c>
      <c r="Q81">
        <v>32518</v>
      </c>
    </row>
    <row r="82" spans="3:19" x14ac:dyDescent="0.25">
      <c r="C82">
        <v>8</v>
      </c>
      <c r="D82">
        <v>30</v>
      </c>
      <c r="E82">
        <v>1</v>
      </c>
      <c r="I82">
        <v>96</v>
      </c>
      <c r="Q82">
        <v>32518</v>
      </c>
    </row>
    <row r="83" spans="3:19" x14ac:dyDescent="0.25">
      <c r="C83" t="s">
        <v>915</v>
      </c>
      <c r="E83">
        <v>84.52000000000001</v>
      </c>
      <c r="I83">
        <v>11263.6</v>
      </c>
      <c r="J83">
        <v>138</v>
      </c>
      <c r="L83">
        <v>23.5</v>
      </c>
      <c r="O83">
        <v>9000</v>
      </c>
      <c r="P83">
        <v>9000</v>
      </c>
      <c r="Q83">
        <v>3044022</v>
      </c>
      <c r="R83">
        <v>350</v>
      </c>
      <c r="S83">
        <v>9051.0752688172033</v>
      </c>
    </row>
    <row r="84" spans="3:19" x14ac:dyDescent="0.25">
      <c r="C84">
        <v>9</v>
      </c>
      <c r="D84" t="s">
        <v>166</v>
      </c>
      <c r="E84">
        <v>29.22</v>
      </c>
      <c r="I84">
        <v>4301.8999999999996</v>
      </c>
      <c r="J84">
        <v>47</v>
      </c>
      <c r="K84">
        <v>2.5</v>
      </c>
      <c r="L84">
        <v>57.5</v>
      </c>
      <c r="O84">
        <v>750</v>
      </c>
      <c r="P84">
        <v>750</v>
      </c>
      <c r="Q84">
        <v>1455544</v>
      </c>
      <c r="R84">
        <v>1000</v>
      </c>
      <c r="S84">
        <v>7301.0752688172042</v>
      </c>
    </row>
    <row r="85" spans="3:19" x14ac:dyDescent="0.25">
      <c r="C85">
        <v>9</v>
      </c>
      <c r="D85">
        <v>99</v>
      </c>
      <c r="R85">
        <v>1000</v>
      </c>
      <c r="S85">
        <v>7301.0752688172042</v>
      </c>
    </row>
    <row r="86" spans="3:19" x14ac:dyDescent="0.25">
      <c r="C86">
        <v>9</v>
      </c>
      <c r="D86">
        <v>203</v>
      </c>
      <c r="E86">
        <v>29.22</v>
      </c>
      <c r="I86">
        <v>4301.8999999999996</v>
      </c>
      <c r="J86">
        <v>47</v>
      </c>
      <c r="K86">
        <v>2.5</v>
      </c>
      <c r="L86">
        <v>57.5</v>
      </c>
      <c r="O86">
        <v>750</v>
      </c>
      <c r="P86">
        <v>750</v>
      </c>
      <c r="Q86">
        <v>1455544</v>
      </c>
    </row>
    <row r="87" spans="3:19" x14ac:dyDescent="0.25">
      <c r="C87">
        <v>9</v>
      </c>
      <c r="D87" t="s">
        <v>906</v>
      </c>
      <c r="E87">
        <v>54.45</v>
      </c>
      <c r="I87">
        <v>7866.5</v>
      </c>
      <c r="J87">
        <v>45</v>
      </c>
      <c r="L87">
        <v>29</v>
      </c>
      <c r="O87">
        <v>21500</v>
      </c>
      <c r="P87">
        <v>21500</v>
      </c>
      <c r="Q87">
        <v>1484973</v>
      </c>
      <c r="R87">
        <v>5100</v>
      </c>
      <c r="S87">
        <v>1750</v>
      </c>
    </row>
    <row r="88" spans="3:19" x14ac:dyDescent="0.25">
      <c r="C88">
        <v>9</v>
      </c>
      <c r="D88">
        <v>303</v>
      </c>
      <c r="R88">
        <v>5100</v>
      </c>
      <c r="S88">
        <v>1750</v>
      </c>
    </row>
    <row r="89" spans="3:19" x14ac:dyDescent="0.25">
      <c r="C89">
        <v>9</v>
      </c>
      <c r="D89">
        <v>419</v>
      </c>
      <c r="E89">
        <v>27.450000000000003</v>
      </c>
      <c r="I89">
        <v>3958.5</v>
      </c>
      <c r="J89">
        <v>45</v>
      </c>
      <c r="L89">
        <v>29</v>
      </c>
      <c r="O89">
        <v>20750</v>
      </c>
      <c r="P89">
        <v>20750</v>
      </c>
      <c r="Q89">
        <v>926736</v>
      </c>
    </row>
    <row r="90" spans="3:19" x14ac:dyDescent="0.25">
      <c r="C90">
        <v>9</v>
      </c>
      <c r="D90">
        <v>642</v>
      </c>
      <c r="E90">
        <v>27</v>
      </c>
      <c r="I90">
        <v>3908</v>
      </c>
      <c r="O90">
        <v>750</v>
      </c>
      <c r="P90">
        <v>750</v>
      </c>
      <c r="Q90">
        <v>558237</v>
      </c>
    </row>
    <row r="91" spans="3:19" x14ac:dyDescent="0.25">
      <c r="C91">
        <v>9</v>
      </c>
      <c r="D91" t="s">
        <v>907</v>
      </c>
      <c r="E91">
        <v>1</v>
      </c>
      <c r="I91">
        <v>168</v>
      </c>
      <c r="Q91">
        <v>32275</v>
      </c>
    </row>
    <row r="92" spans="3:19" x14ac:dyDescent="0.25">
      <c r="C92">
        <v>9</v>
      </c>
      <c r="D92">
        <v>30</v>
      </c>
      <c r="E92">
        <v>1</v>
      </c>
      <c r="I92">
        <v>168</v>
      </c>
      <c r="Q92">
        <v>32275</v>
      </c>
    </row>
    <row r="93" spans="3:19" x14ac:dyDescent="0.25">
      <c r="C93" t="s">
        <v>916</v>
      </c>
      <c r="E93">
        <v>84.67</v>
      </c>
      <c r="I93">
        <v>12336.4</v>
      </c>
      <c r="J93">
        <v>92</v>
      </c>
      <c r="K93">
        <v>2.5</v>
      </c>
      <c r="L93">
        <v>86.5</v>
      </c>
      <c r="O93">
        <v>22250</v>
      </c>
      <c r="P93">
        <v>22250</v>
      </c>
      <c r="Q93">
        <v>2972792</v>
      </c>
      <c r="R93">
        <v>6100</v>
      </c>
      <c r="S93">
        <v>9051.0752688172033</v>
      </c>
    </row>
    <row r="94" spans="3:19" x14ac:dyDescent="0.25">
      <c r="C94">
        <v>10</v>
      </c>
      <c r="D94" t="s">
        <v>166</v>
      </c>
      <c r="E94">
        <v>29.22</v>
      </c>
      <c r="I94">
        <v>4686.7</v>
      </c>
      <c r="J94">
        <v>58</v>
      </c>
      <c r="K94">
        <v>11.5</v>
      </c>
      <c r="L94">
        <v>46</v>
      </c>
      <c r="O94">
        <v>750</v>
      </c>
      <c r="P94">
        <v>750</v>
      </c>
      <c r="Q94">
        <v>1453647</v>
      </c>
      <c r="R94">
        <v>7300</v>
      </c>
      <c r="S94">
        <v>7301.0752688172042</v>
      </c>
    </row>
    <row r="95" spans="3:19" x14ac:dyDescent="0.25">
      <c r="C95">
        <v>10</v>
      </c>
      <c r="D95">
        <v>99</v>
      </c>
      <c r="R95">
        <v>7300</v>
      </c>
      <c r="S95">
        <v>7301.0752688172042</v>
      </c>
    </row>
    <row r="96" spans="3:19" x14ac:dyDescent="0.25">
      <c r="C96">
        <v>10</v>
      </c>
      <c r="D96">
        <v>203</v>
      </c>
      <c r="E96">
        <v>29.22</v>
      </c>
      <c r="I96">
        <v>4686.7</v>
      </c>
      <c r="J96">
        <v>58</v>
      </c>
      <c r="K96">
        <v>11.5</v>
      </c>
      <c r="L96">
        <v>46</v>
      </c>
      <c r="O96">
        <v>750</v>
      </c>
      <c r="P96">
        <v>750</v>
      </c>
      <c r="Q96">
        <v>1453647</v>
      </c>
    </row>
    <row r="97" spans="3:19" x14ac:dyDescent="0.25">
      <c r="C97">
        <v>10</v>
      </c>
      <c r="D97" t="s">
        <v>906</v>
      </c>
      <c r="E97">
        <v>54.45</v>
      </c>
      <c r="I97">
        <v>8690.5</v>
      </c>
      <c r="J97">
        <v>47.5</v>
      </c>
      <c r="L97">
        <v>19</v>
      </c>
      <c r="O97">
        <v>33968</v>
      </c>
      <c r="P97">
        <v>33968</v>
      </c>
      <c r="Q97">
        <v>1485356</v>
      </c>
      <c r="S97">
        <v>1750</v>
      </c>
    </row>
    <row r="98" spans="3:19" x14ac:dyDescent="0.25">
      <c r="C98">
        <v>10</v>
      </c>
      <c r="D98">
        <v>303</v>
      </c>
      <c r="S98">
        <v>1750</v>
      </c>
    </row>
    <row r="99" spans="3:19" x14ac:dyDescent="0.25">
      <c r="C99">
        <v>10</v>
      </c>
      <c r="D99">
        <v>419</v>
      </c>
      <c r="E99">
        <v>27.450000000000003</v>
      </c>
      <c r="I99">
        <v>4186.5</v>
      </c>
      <c r="J99">
        <v>47.5</v>
      </c>
      <c r="L99">
        <v>19</v>
      </c>
      <c r="O99">
        <v>31619</v>
      </c>
      <c r="P99">
        <v>31619</v>
      </c>
      <c r="Q99">
        <v>914928</v>
      </c>
    </row>
    <row r="100" spans="3:19" x14ac:dyDescent="0.25">
      <c r="C100">
        <v>10</v>
      </c>
      <c r="D100">
        <v>642</v>
      </c>
      <c r="E100">
        <v>27</v>
      </c>
      <c r="I100">
        <v>4504</v>
      </c>
      <c r="O100">
        <v>2349</v>
      </c>
      <c r="P100">
        <v>2349</v>
      </c>
      <c r="Q100">
        <v>570428</v>
      </c>
    </row>
    <row r="101" spans="3:19" x14ac:dyDescent="0.25">
      <c r="C101">
        <v>10</v>
      </c>
      <c r="D101" t="s">
        <v>907</v>
      </c>
      <c r="E101">
        <v>1</v>
      </c>
      <c r="I101">
        <v>184</v>
      </c>
      <c r="O101">
        <v>750</v>
      </c>
      <c r="P101">
        <v>750</v>
      </c>
      <c r="Q101">
        <v>32275</v>
      </c>
    </row>
    <row r="102" spans="3:19" x14ac:dyDescent="0.25">
      <c r="C102">
        <v>10</v>
      </c>
      <c r="D102">
        <v>30</v>
      </c>
      <c r="E102">
        <v>1</v>
      </c>
      <c r="I102">
        <v>184</v>
      </c>
      <c r="O102">
        <v>750</v>
      </c>
      <c r="P102">
        <v>750</v>
      </c>
      <c r="Q102">
        <v>32275</v>
      </c>
    </row>
    <row r="103" spans="3:19" x14ac:dyDescent="0.25">
      <c r="C103" t="s">
        <v>917</v>
      </c>
      <c r="E103">
        <v>84.67</v>
      </c>
      <c r="I103">
        <v>13561.2</v>
      </c>
      <c r="J103">
        <v>105.5</v>
      </c>
      <c r="K103">
        <v>11.5</v>
      </c>
      <c r="L103">
        <v>65</v>
      </c>
      <c r="O103">
        <v>35468</v>
      </c>
      <c r="P103">
        <v>35468</v>
      </c>
      <c r="Q103">
        <v>2971278</v>
      </c>
      <c r="R103">
        <v>7300</v>
      </c>
      <c r="S103">
        <v>9051.0752688172033</v>
      </c>
    </row>
    <row r="104" spans="3:19" x14ac:dyDescent="0.25">
      <c r="C104">
        <v>11</v>
      </c>
      <c r="D104" t="s">
        <v>166</v>
      </c>
      <c r="E104">
        <v>29.220000000000002</v>
      </c>
      <c r="I104">
        <v>4454.7999999999993</v>
      </c>
      <c r="J104">
        <v>77</v>
      </c>
      <c r="K104">
        <v>13.5</v>
      </c>
      <c r="L104">
        <v>80.5</v>
      </c>
      <c r="M104">
        <v>17496</v>
      </c>
      <c r="O104">
        <v>519403</v>
      </c>
      <c r="P104">
        <v>536899</v>
      </c>
      <c r="Q104">
        <v>1951780</v>
      </c>
      <c r="R104">
        <v>17600</v>
      </c>
      <c r="S104">
        <v>7301.0752688172042</v>
      </c>
    </row>
    <row r="105" spans="3:19" x14ac:dyDescent="0.25">
      <c r="C105">
        <v>11</v>
      </c>
      <c r="D105">
        <v>99</v>
      </c>
      <c r="R105">
        <v>17600</v>
      </c>
      <c r="S105">
        <v>7301.0752688172042</v>
      </c>
    </row>
    <row r="106" spans="3:19" x14ac:dyDescent="0.25">
      <c r="C106">
        <v>11</v>
      </c>
      <c r="D106">
        <v>203</v>
      </c>
      <c r="E106">
        <v>29.220000000000002</v>
      </c>
      <c r="I106">
        <v>4454.7999999999993</v>
      </c>
      <c r="J106">
        <v>77</v>
      </c>
      <c r="K106">
        <v>13.5</v>
      </c>
      <c r="L106">
        <v>80.5</v>
      </c>
      <c r="M106">
        <v>17496</v>
      </c>
      <c r="O106">
        <v>519403</v>
      </c>
      <c r="P106">
        <v>536899</v>
      </c>
      <c r="Q106">
        <v>1951780</v>
      </c>
    </row>
    <row r="107" spans="3:19" x14ac:dyDescent="0.25">
      <c r="C107">
        <v>11</v>
      </c>
      <c r="D107" t="s">
        <v>906</v>
      </c>
      <c r="E107">
        <v>54.45</v>
      </c>
      <c r="I107">
        <v>8249.5</v>
      </c>
      <c r="J107">
        <v>164.5</v>
      </c>
      <c r="K107">
        <v>8.9</v>
      </c>
      <c r="L107">
        <v>36</v>
      </c>
      <c r="O107">
        <v>536944</v>
      </c>
      <c r="P107">
        <v>536944</v>
      </c>
      <c r="Q107">
        <v>2074375</v>
      </c>
      <c r="R107">
        <v>1650</v>
      </c>
      <c r="S107">
        <v>1750</v>
      </c>
    </row>
    <row r="108" spans="3:19" x14ac:dyDescent="0.25">
      <c r="C108">
        <v>11</v>
      </c>
      <c r="D108">
        <v>303</v>
      </c>
      <c r="R108">
        <v>1650</v>
      </c>
      <c r="S108">
        <v>1750</v>
      </c>
    </row>
    <row r="109" spans="3:19" x14ac:dyDescent="0.25">
      <c r="C109">
        <v>11</v>
      </c>
      <c r="D109">
        <v>419</v>
      </c>
      <c r="E109">
        <v>27.450000000000003</v>
      </c>
      <c r="I109">
        <v>4153.5</v>
      </c>
      <c r="J109">
        <v>107.5</v>
      </c>
      <c r="K109">
        <v>8.9</v>
      </c>
      <c r="L109">
        <v>36</v>
      </c>
      <c r="O109">
        <v>338682</v>
      </c>
      <c r="P109">
        <v>338682</v>
      </c>
      <c r="Q109">
        <v>1290524</v>
      </c>
    </row>
    <row r="110" spans="3:19" x14ac:dyDescent="0.25">
      <c r="C110">
        <v>11</v>
      </c>
      <c r="D110">
        <v>642</v>
      </c>
      <c r="E110">
        <v>27</v>
      </c>
      <c r="I110">
        <v>4096</v>
      </c>
      <c r="J110">
        <v>57</v>
      </c>
      <c r="O110">
        <v>198262</v>
      </c>
      <c r="P110">
        <v>198262</v>
      </c>
      <c r="Q110">
        <v>783851</v>
      </c>
    </row>
    <row r="111" spans="3:19" x14ac:dyDescent="0.25">
      <c r="C111">
        <v>11</v>
      </c>
      <c r="D111" t="s">
        <v>907</v>
      </c>
      <c r="E111">
        <v>1</v>
      </c>
      <c r="I111">
        <v>168</v>
      </c>
      <c r="O111">
        <v>8220</v>
      </c>
      <c r="P111">
        <v>8220</v>
      </c>
      <c r="Q111">
        <v>40495</v>
      </c>
    </row>
    <row r="112" spans="3:19" x14ac:dyDescent="0.25">
      <c r="C112">
        <v>11</v>
      </c>
      <c r="D112">
        <v>30</v>
      </c>
      <c r="E112">
        <v>1</v>
      </c>
      <c r="I112">
        <v>168</v>
      </c>
      <c r="O112">
        <v>8220</v>
      </c>
      <c r="P112">
        <v>8220</v>
      </c>
      <c r="Q112">
        <v>40495</v>
      </c>
    </row>
    <row r="113" spans="3:19" x14ac:dyDescent="0.25">
      <c r="C113" t="s">
        <v>918</v>
      </c>
      <c r="E113">
        <v>84.67</v>
      </c>
      <c r="I113">
        <v>12872.3</v>
      </c>
      <c r="J113">
        <v>241.5</v>
      </c>
      <c r="K113">
        <v>22.4</v>
      </c>
      <c r="L113">
        <v>116.5</v>
      </c>
      <c r="M113">
        <v>17496</v>
      </c>
      <c r="O113">
        <v>1064567</v>
      </c>
      <c r="P113">
        <v>1082063</v>
      </c>
      <c r="Q113">
        <v>4066650</v>
      </c>
      <c r="R113">
        <v>19250</v>
      </c>
      <c r="S113">
        <v>9051.0752688172033</v>
      </c>
    </row>
  </sheetData>
  <hyperlinks>
    <hyperlink ref="A2" location="Obsah!A1" display="Zpět na Obsah  KL 01  1.-4.měsíc" xr:uid="{6D290A8D-4F4E-4446-B385-E763B293175E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928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18618</v>
      </c>
      <c r="F3" s="189"/>
      <c r="G3" s="189">
        <f t="shared" si="0"/>
        <v>4</v>
      </c>
      <c r="H3" s="189">
        <f>SUBTOTAL(9,H6:H1048576)/4</f>
        <v>38297</v>
      </c>
      <c r="I3" s="192" t="str">
        <f>IF(B3&lt;&gt;0,H3/B3,"")</f>
        <v/>
      </c>
      <c r="J3" s="190">
        <f>IF(E3&lt;&gt;0,H3/E3,"")</f>
        <v>2.0569878612095822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35"/>
      <c r="B5" s="436">
        <v>2015</v>
      </c>
      <c r="C5" s="437"/>
      <c r="D5" s="437"/>
      <c r="E5" s="437">
        <v>2018</v>
      </c>
      <c r="F5" s="437"/>
      <c r="G5" s="437"/>
      <c r="H5" s="437">
        <v>2019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2018</v>
      </c>
      <c r="O5" s="437"/>
      <c r="P5" s="437"/>
      <c r="Q5" s="437">
        <v>2019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2018</v>
      </c>
      <c r="X5" s="437"/>
      <c r="Y5" s="437"/>
      <c r="Z5" s="437">
        <v>2019</v>
      </c>
      <c r="AA5" s="438" t="s">
        <v>159</v>
      </c>
      <c r="AB5" s="439" t="s">
        <v>2</v>
      </c>
    </row>
    <row r="6" spans="1:28" ht="14.45" customHeight="1" x14ac:dyDescent="0.25">
      <c r="A6" s="440" t="s">
        <v>926</v>
      </c>
      <c r="B6" s="441"/>
      <c r="C6" s="442"/>
      <c r="D6" s="442"/>
      <c r="E6" s="441">
        <v>18618</v>
      </c>
      <c r="F6" s="442"/>
      <c r="G6" s="442">
        <v>1</v>
      </c>
      <c r="H6" s="441">
        <v>38297</v>
      </c>
      <c r="I6" s="442"/>
      <c r="J6" s="442">
        <v>2.0569878612095822</v>
      </c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5" customHeight="1" thickBot="1" x14ac:dyDescent="0.3">
      <c r="A7" s="447" t="s">
        <v>927</v>
      </c>
      <c r="B7" s="444"/>
      <c r="C7" s="445"/>
      <c r="D7" s="445"/>
      <c r="E7" s="444">
        <v>18618</v>
      </c>
      <c r="F7" s="445"/>
      <c r="G7" s="445">
        <v>1</v>
      </c>
      <c r="H7" s="444">
        <v>38297</v>
      </c>
      <c r="I7" s="445"/>
      <c r="J7" s="445">
        <v>2.0569878612095822</v>
      </c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5" customHeight="1" thickBot="1" x14ac:dyDescent="0.25"/>
    <row r="9" spans="1:28" ht="14.45" customHeight="1" x14ac:dyDescent="0.25">
      <c r="A9" s="440" t="s">
        <v>929</v>
      </c>
      <c r="B9" s="441"/>
      <c r="C9" s="442"/>
      <c r="D9" s="442"/>
      <c r="E9" s="441">
        <v>18618</v>
      </c>
      <c r="F9" s="442"/>
      <c r="G9" s="442">
        <v>1</v>
      </c>
      <c r="H9" s="441">
        <v>38297</v>
      </c>
      <c r="I9" s="442"/>
      <c r="J9" s="443">
        <v>2.0569878612095822</v>
      </c>
    </row>
    <row r="10" spans="1:28" ht="14.45" customHeight="1" x14ac:dyDescent="0.25">
      <c r="A10" s="451" t="s">
        <v>930</v>
      </c>
      <c r="B10" s="448"/>
      <c r="C10" s="449"/>
      <c r="D10" s="449"/>
      <c r="E10" s="448">
        <v>18618</v>
      </c>
      <c r="F10" s="449"/>
      <c r="G10" s="449">
        <v>1</v>
      </c>
      <c r="H10" s="448">
        <v>26173</v>
      </c>
      <c r="I10" s="449"/>
      <c r="J10" s="450">
        <v>1.4057900956064024</v>
      </c>
    </row>
    <row r="11" spans="1:28" ht="14.45" customHeight="1" thickBot="1" x14ac:dyDescent="0.3">
      <c r="A11" s="447" t="s">
        <v>931</v>
      </c>
      <c r="B11" s="444"/>
      <c r="C11" s="445"/>
      <c r="D11" s="445"/>
      <c r="E11" s="444"/>
      <c r="F11" s="445"/>
      <c r="G11" s="445"/>
      <c r="H11" s="444">
        <v>12124</v>
      </c>
      <c r="I11" s="445"/>
      <c r="J11" s="446"/>
    </row>
    <row r="12" spans="1:28" ht="14.45" customHeight="1" x14ac:dyDescent="0.2">
      <c r="A12" s="452" t="s">
        <v>195</v>
      </c>
    </row>
    <row r="13" spans="1:28" ht="14.45" customHeight="1" x14ac:dyDescent="0.2">
      <c r="A13" s="453" t="s">
        <v>932</v>
      </c>
    </row>
    <row r="14" spans="1:28" ht="14.45" customHeight="1" x14ac:dyDescent="0.2">
      <c r="A14" s="452" t="s">
        <v>933</v>
      </c>
    </row>
    <row r="15" spans="1:28" ht="14.45" customHeight="1" x14ac:dyDescent="0.2">
      <c r="A15" s="452" t="s">
        <v>934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4A2DC3D-4F02-4DE4-9061-A1877232007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936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0</v>
      </c>
      <c r="C3" s="216">
        <f t="shared" si="0"/>
        <v>99</v>
      </c>
      <c r="D3" s="228">
        <f t="shared" si="0"/>
        <v>191</v>
      </c>
      <c r="E3" s="191">
        <f t="shared" si="0"/>
        <v>0</v>
      </c>
      <c r="F3" s="189">
        <f t="shared" si="0"/>
        <v>18618</v>
      </c>
      <c r="G3" s="217">
        <f t="shared" si="0"/>
        <v>38297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35"/>
      <c r="B5" s="436">
        <v>2015</v>
      </c>
      <c r="C5" s="437">
        <v>2018</v>
      </c>
      <c r="D5" s="454">
        <v>2019</v>
      </c>
      <c r="E5" s="436">
        <v>2015</v>
      </c>
      <c r="F5" s="437">
        <v>2018</v>
      </c>
      <c r="G5" s="454">
        <v>2019</v>
      </c>
    </row>
    <row r="6" spans="1:7" ht="14.45" customHeight="1" x14ac:dyDescent="0.2">
      <c r="A6" s="459" t="s">
        <v>930</v>
      </c>
      <c r="B6" s="421"/>
      <c r="C6" s="421">
        <v>99</v>
      </c>
      <c r="D6" s="421">
        <v>131</v>
      </c>
      <c r="E6" s="455"/>
      <c r="F6" s="455">
        <v>18618</v>
      </c>
      <c r="G6" s="456">
        <v>26173</v>
      </c>
    </row>
    <row r="7" spans="1:7" ht="14.45" customHeight="1" thickBot="1" x14ac:dyDescent="0.25">
      <c r="A7" s="460" t="s">
        <v>935</v>
      </c>
      <c r="B7" s="433"/>
      <c r="C7" s="433"/>
      <c r="D7" s="433">
        <v>60</v>
      </c>
      <c r="E7" s="457"/>
      <c r="F7" s="457"/>
      <c r="G7" s="458">
        <v>12124</v>
      </c>
    </row>
    <row r="8" spans="1:7" ht="14.45" customHeight="1" x14ac:dyDescent="0.2">
      <c r="A8" s="452" t="s">
        <v>195</v>
      </c>
    </row>
    <row r="9" spans="1:7" ht="14.45" customHeight="1" x14ac:dyDescent="0.2">
      <c r="A9" s="453" t="s">
        <v>932</v>
      </c>
    </row>
    <row r="10" spans="1:7" ht="14.45" customHeight="1" x14ac:dyDescent="0.2">
      <c r="A10" s="452" t="s">
        <v>933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1D44B97-4AB7-4CB6-8CA0-E3496B1EFDC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945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99</v>
      </c>
      <c r="L3" s="78">
        <f t="shared" si="0"/>
        <v>18618</v>
      </c>
      <c r="M3" s="58"/>
      <c r="N3" s="58"/>
      <c r="O3" s="78">
        <f t="shared" si="0"/>
        <v>191</v>
      </c>
      <c r="P3" s="78">
        <f t="shared" si="0"/>
        <v>38297</v>
      </c>
      <c r="Q3" s="59">
        <f>IF(L3=0,0,P3/L3)</f>
        <v>2.0569878612095822</v>
      </c>
      <c r="R3" s="79">
        <f>IF(O3=0,0,P3/O3)</f>
        <v>200.50785340314135</v>
      </c>
    </row>
    <row r="4" spans="1:18" ht="14.45" customHeight="1" x14ac:dyDescent="0.2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2018</v>
      </c>
      <c r="L4" s="371"/>
      <c r="M4" s="76"/>
      <c r="N4" s="76"/>
      <c r="O4" s="370">
        <v>2019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61"/>
      <c r="B5" s="461"/>
      <c r="C5" s="462"/>
      <c r="D5" s="463"/>
      <c r="E5" s="464"/>
      <c r="F5" s="465"/>
      <c r="G5" s="466" t="s">
        <v>53</v>
      </c>
      <c r="H5" s="467" t="s">
        <v>10</v>
      </c>
      <c r="I5" s="468"/>
      <c r="J5" s="468"/>
      <c r="K5" s="466" t="s">
        <v>53</v>
      </c>
      <c r="L5" s="467" t="s">
        <v>10</v>
      </c>
      <c r="M5" s="468"/>
      <c r="N5" s="468"/>
      <c r="O5" s="466" t="s">
        <v>53</v>
      </c>
      <c r="P5" s="467" t="s">
        <v>10</v>
      </c>
      <c r="Q5" s="469"/>
      <c r="R5" s="470"/>
    </row>
    <row r="6" spans="1:18" ht="14.45" customHeight="1" x14ac:dyDescent="0.2">
      <c r="A6" s="417"/>
      <c r="B6" s="418" t="s">
        <v>937</v>
      </c>
      <c r="C6" s="418" t="s">
        <v>929</v>
      </c>
      <c r="D6" s="418" t="s">
        <v>938</v>
      </c>
      <c r="E6" s="418" t="s">
        <v>939</v>
      </c>
      <c r="F6" s="418" t="s">
        <v>940</v>
      </c>
      <c r="G6" s="421"/>
      <c r="H6" s="421"/>
      <c r="I6" s="418"/>
      <c r="J6" s="418"/>
      <c r="K6" s="421">
        <v>75</v>
      </c>
      <c r="L6" s="421">
        <v>13050</v>
      </c>
      <c r="M6" s="418">
        <v>1</v>
      </c>
      <c r="N6" s="418">
        <v>174</v>
      </c>
      <c r="O6" s="421">
        <v>107</v>
      </c>
      <c r="P6" s="421">
        <v>18725</v>
      </c>
      <c r="Q6" s="471">
        <v>1.4348659003831417</v>
      </c>
      <c r="R6" s="422">
        <v>175</v>
      </c>
    </row>
    <row r="7" spans="1:18" ht="14.45" customHeight="1" x14ac:dyDescent="0.2">
      <c r="A7" s="423"/>
      <c r="B7" s="424" t="s">
        <v>937</v>
      </c>
      <c r="C7" s="424" t="s">
        <v>929</v>
      </c>
      <c r="D7" s="424" t="s">
        <v>938</v>
      </c>
      <c r="E7" s="424" t="s">
        <v>941</v>
      </c>
      <c r="F7" s="424" t="s">
        <v>942</v>
      </c>
      <c r="G7" s="427"/>
      <c r="H7" s="427"/>
      <c r="I7" s="424"/>
      <c r="J7" s="424"/>
      <c r="K7" s="427">
        <v>18</v>
      </c>
      <c r="L7" s="427">
        <v>4176</v>
      </c>
      <c r="M7" s="424">
        <v>1</v>
      </c>
      <c r="N7" s="424">
        <v>232</v>
      </c>
      <c r="O7" s="427">
        <v>50</v>
      </c>
      <c r="P7" s="427">
        <v>11650</v>
      </c>
      <c r="Q7" s="472">
        <v>2.7897509578544062</v>
      </c>
      <c r="R7" s="428">
        <v>233</v>
      </c>
    </row>
    <row r="8" spans="1:18" ht="14.45" customHeight="1" thickBot="1" x14ac:dyDescent="0.25">
      <c r="A8" s="429"/>
      <c r="B8" s="430" t="s">
        <v>937</v>
      </c>
      <c r="C8" s="430" t="s">
        <v>929</v>
      </c>
      <c r="D8" s="430" t="s">
        <v>938</v>
      </c>
      <c r="E8" s="430" t="s">
        <v>943</v>
      </c>
      <c r="F8" s="430" t="s">
        <v>944</v>
      </c>
      <c r="G8" s="433"/>
      <c r="H8" s="433"/>
      <c r="I8" s="430"/>
      <c r="J8" s="430"/>
      <c r="K8" s="433">
        <v>6</v>
      </c>
      <c r="L8" s="433">
        <v>1392</v>
      </c>
      <c r="M8" s="430">
        <v>1</v>
      </c>
      <c r="N8" s="430">
        <v>232</v>
      </c>
      <c r="O8" s="433">
        <v>34</v>
      </c>
      <c r="P8" s="433">
        <v>7922</v>
      </c>
      <c r="Q8" s="473">
        <v>5.6910919540229887</v>
      </c>
      <c r="R8" s="434">
        <v>233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3FE410D-C70D-42D0-8177-9C462CCE30E3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946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99</v>
      </c>
      <c r="M3" s="78">
        <f t="shared" si="0"/>
        <v>18618</v>
      </c>
      <c r="N3" s="58"/>
      <c r="O3" s="58"/>
      <c r="P3" s="78">
        <f t="shared" si="0"/>
        <v>191</v>
      </c>
      <c r="Q3" s="78">
        <f t="shared" si="0"/>
        <v>38297</v>
      </c>
      <c r="R3" s="59">
        <f>IF(M3=0,0,Q3/M3)</f>
        <v>2.0569878612095822</v>
      </c>
      <c r="S3" s="79">
        <f>IF(P3=0,0,Q3/P3)</f>
        <v>200.50785340314135</v>
      </c>
    </row>
    <row r="4" spans="1:19" ht="14.45" customHeight="1" x14ac:dyDescent="0.2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2018</v>
      </c>
      <c r="M4" s="371"/>
      <c r="N4" s="76"/>
      <c r="O4" s="76"/>
      <c r="P4" s="370">
        <v>2019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61"/>
      <c r="B5" s="461"/>
      <c r="C5" s="462"/>
      <c r="D5" s="474"/>
      <c r="E5" s="463"/>
      <c r="F5" s="464"/>
      <c r="G5" s="465"/>
      <c r="H5" s="466" t="s">
        <v>53</v>
      </c>
      <c r="I5" s="467" t="s">
        <v>10</v>
      </c>
      <c r="J5" s="468"/>
      <c r="K5" s="468"/>
      <c r="L5" s="466" t="s">
        <v>53</v>
      </c>
      <c r="M5" s="467" t="s">
        <v>10</v>
      </c>
      <c r="N5" s="468"/>
      <c r="O5" s="468"/>
      <c r="P5" s="466" t="s">
        <v>53</v>
      </c>
      <c r="Q5" s="467" t="s">
        <v>10</v>
      </c>
      <c r="R5" s="469"/>
      <c r="S5" s="470"/>
    </row>
    <row r="6" spans="1:19" ht="14.45" customHeight="1" x14ac:dyDescent="0.2">
      <c r="A6" s="417"/>
      <c r="B6" s="418" t="s">
        <v>937</v>
      </c>
      <c r="C6" s="418" t="s">
        <v>929</v>
      </c>
      <c r="D6" s="418" t="s">
        <v>930</v>
      </c>
      <c r="E6" s="418" t="s">
        <v>938</v>
      </c>
      <c r="F6" s="418" t="s">
        <v>939</v>
      </c>
      <c r="G6" s="418" t="s">
        <v>940</v>
      </c>
      <c r="H6" s="421"/>
      <c r="I6" s="421"/>
      <c r="J6" s="418"/>
      <c r="K6" s="418"/>
      <c r="L6" s="421">
        <v>75</v>
      </c>
      <c r="M6" s="421">
        <v>13050</v>
      </c>
      <c r="N6" s="418">
        <v>1</v>
      </c>
      <c r="O6" s="418">
        <v>174</v>
      </c>
      <c r="P6" s="421">
        <v>75</v>
      </c>
      <c r="Q6" s="421">
        <v>13125</v>
      </c>
      <c r="R6" s="471">
        <v>1.0057471264367817</v>
      </c>
      <c r="S6" s="422">
        <v>175</v>
      </c>
    </row>
    <row r="7" spans="1:19" ht="14.45" customHeight="1" x14ac:dyDescent="0.2">
      <c r="A7" s="423"/>
      <c r="B7" s="424" t="s">
        <v>937</v>
      </c>
      <c r="C7" s="424" t="s">
        <v>929</v>
      </c>
      <c r="D7" s="424" t="s">
        <v>930</v>
      </c>
      <c r="E7" s="424" t="s">
        <v>938</v>
      </c>
      <c r="F7" s="424" t="s">
        <v>941</v>
      </c>
      <c r="G7" s="424" t="s">
        <v>942</v>
      </c>
      <c r="H7" s="427"/>
      <c r="I7" s="427"/>
      <c r="J7" s="424"/>
      <c r="K7" s="424"/>
      <c r="L7" s="427">
        <v>18</v>
      </c>
      <c r="M7" s="427">
        <v>4176</v>
      </c>
      <c r="N7" s="424">
        <v>1</v>
      </c>
      <c r="O7" s="424">
        <v>232</v>
      </c>
      <c r="P7" s="427">
        <v>33</v>
      </c>
      <c r="Q7" s="427">
        <v>7689</v>
      </c>
      <c r="R7" s="472">
        <v>1.8412356321839081</v>
      </c>
      <c r="S7" s="428">
        <v>233</v>
      </c>
    </row>
    <row r="8" spans="1:19" ht="14.45" customHeight="1" x14ac:dyDescent="0.2">
      <c r="A8" s="423"/>
      <c r="B8" s="424" t="s">
        <v>937</v>
      </c>
      <c r="C8" s="424" t="s">
        <v>929</v>
      </c>
      <c r="D8" s="424" t="s">
        <v>930</v>
      </c>
      <c r="E8" s="424" t="s">
        <v>938</v>
      </c>
      <c r="F8" s="424" t="s">
        <v>943</v>
      </c>
      <c r="G8" s="424" t="s">
        <v>944</v>
      </c>
      <c r="H8" s="427"/>
      <c r="I8" s="427"/>
      <c r="J8" s="424"/>
      <c r="K8" s="424"/>
      <c r="L8" s="427">
        <v>6</v>
      </c>
      <c r="M8" s="427">
        <v>1392</v>
      </c>
      <c r="N8" s="424">
        <v>1</v>
      </c>
      <c r="O8" s="424">
        <v>232</v>
      </c>
      <c r="P8" s="427">
        <v>23</v>
      </c>
      <c r="Q8" s="427">
        <v>5359</v>
      </c>
      <c r="R8" s="472">
        <v>3.8498563218390807</v>
      </c>
      <c r="S8" s="428">
        <v>233</v>
      </c>
    </row>
    <row r="9" spans="1:19" ht="14.45" customHeight="1" x14ac:dyDescent="0.2">
      <c r="A9" s="423"/>
      <c r="B9" s="424" t="s">
        <v>937</v>
      </c>
      <c r="C9" s="424" t="s">
        <v>929</v>
      </c>
      <c r="D9" s="424" t="s">
        <v>935</v>
      </c>
      <c r="E9" s="424" t="s">
        <v>938</v>
      </c>
      <c r="F9" s="424" t="s">
        <v>939</v>
      </c>
      <c r="G9" s="424" t="s">
        <v>940</v>
      </c>
      <c r="H9" s="427"/>
      <c r="I9" s="427"/>
      <c r="J9" s="424"/>
      <c r="K9" s="424"/>
      <c r="L9" s="427"/>
      <c r="M9" s="427"/>
      <c r="N9" s="424"/>
      <c r="O9" s="424"/>
      <c r="P9" s="427">
        <v>32</v>
      </c>
      <c r="Q9" s="427">
        <v>5600</v>
      </c>
      <c r="R9" s="472"/>
      <c r="S9" s="428">
        <v>175</v>
      </c>
    </row>
    <row r="10" spans="1:19" ht="14.45" customHeight="1" x14ac:dyDescent="0.2">
      <c r="A10" s="423"/>
      <c r="B10" s="424" t="s">
        <v>937</v>
      </c>
      <c r="C10" s="424" t="s">
        <v>929</v>
      </c>
      <c r="D10" s="424" t="s">
        <v>935</v>
      </c>
      <c r="E10" s="424" t="s">
        <v>938</v>
      </c>
      <c r="F10" s="424" t="s">
        <v>941</v>
      </c>
      <c r="G10" s="424" t="s">
        <v>942</v>
      </c>
      <c r="H10" s="427"/>
      <c r="I10" s="427"/>
      <c r="J10" s="424"/>
      <c r="K10" s="424"/>
      <c r="L10" s="427"/>
      <c r="M10" s="427"/>
      <c r="N10" s="424"/>
      <c r="O10" s="424"/>
      <c r="P10" s="427">
        <v>17</v>
      </c>
      <c r="Q10" s="427">
        <v>3961</v>
      </c>
      <c r="R10" s="472"/>
      <c r="S10" s="428">
        <v>233</v>
      </c>
    </row>
    <row r="11" spans="1:19" ht="14.45" customHeight="1" thickBot="1" x14ac:dyDescent="0.25">
      <c r="A11" s="429"/>
      <c r="B11" s="430" t="s">
        <v>937</v>
      </c>
      <c r="C11" s="430" t="s">
        <v>929</v>
      </c>
      <c r="D11" s="430" t="s">
        <v>935</v>
      </c>
      <c r="E11" s="430" t="s">
        <v>938</v>
      </c>
      <c r="F11" s="430" t="s">
        <v>943</v>
      </c>
      <c r="G11" s="430" t="s">
        <v>944</v>
      </c>
      <c r="H11" s="433"/>
      <c r="I11" s="433"/>
      <c r="J11" s="430"/>
      <c r="K11" s="430"/>
      <c r="L11" s="433"/>
      <c r="M11" s="433"/>
      <c r="N11" s="430"/>
      <c r="O11" s="430"/>
      <c r="P11" s="433">
        <v>11</v>
      </c>
      <c r="Q11" s="433">
        <v>2563</v>
      </c>
      <c r="R11" s="473"/>
      <c r="S11" s="434">
        <v>233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7C59549-9FD5-4B61-B028-9D99EFA952D8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404898</v>
      </c>
      <c r="E3" s="189">
        <f t="shared" si="0"/>
        <v>10</v>
      </c>
      <c r="F3" s="189">
        <f t="shared" si="0"/>
        <v>1385436</v>
      </c>
      <c r="G3" s="192">
        <f>IF(D3&lt;&gt;0,F3/D3,"")</f>
        <v>3.4216913889424001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35"/>
      <c r="B5" s="436">
        <v>2015</v>
      </c>
      <c r="C5" s="437"/>
      <c r="D5" s="437">
        <v>2018</v>
      </c>
      <c r="E5" s="437"/>
      <c r="F5" s="437">
        <v>2019</v>
      </c>
      <c r="G5" s="475" t="s">
        <v>2</v>
      </c>
      <c r="H5" s="436">
        <v>2015</v>
      </c>
      <c r="I5" s="437"/>
      <c r="J5" s="437">
        <v>2018</v>
      </c>
      <c r="K5" s="437"/>
      <c r="L5" s="437">
        <v>2019</v>
      </c>
      <c r="M5" s="475" t="s">
        <v>2</v>
      </c>
      <c r="N5" s="436">
        <v>2015</v>
      </c>
      <c r="O5" s="437"/>
      <c r="P5" s="437">
        <v>2018</v>
      </c>
      <c r="Q5" s="437"/>
      <c r="R5" s="437">
        <v>2019</v>
      </c>
      <c r="S5" s="475" t="s">
        <v>2</v>
      </c>
    </row>
    <row r="6" spans="1:19" ht="14.45" customHeight="1" x14ac:dyDescent="0.2">
      <c r="A6" s="459" t="s">
        <v>947</v>
      </c>
      <c r="B6" s="455"/>
      <c r="C6" s="418"/>
      <c r="D6" s="455"/>
      <c r="E6" s="418"/>
      <c r="F6" s="455">
        <v>350</v>
      </c>
      <c r="G6" s="471"/>
      <c r="H6" s="455"/>
      <c r="I6" s="418"/>
      <c r="J6" s="455"/>
      <c r="K6" s="418"/>
      <c r="L6" s="455"/>
      <c r="M6" s="471"/>
      <c r="N6" s="455"/>
      <c r="O6" s="418"/>
      <c r="P6" s="455"/>
      <c r="Q6" s="418"/>
      <c r="R6" s="455"/>
      <c r="S6" s="476"/>
    </row>
    <row r="7" spans="1:19" ht="14.45" customHeight="1" x14ac:dyDescent="0.2">
      <c r="A7" s="480" t="s">
        <v>948</v>
      </c>
      <c r="B7" s="477"/>
      <c r="C7" s="424"/>
      <c r="D7" s="477">
        <v>174</v>
      </c>
      <c r="E7" s="424">
        <v>1</v>
      </c>
      <c r="F7" s="477">
        <v>91220</v>
      </c>
      <c r="G7" s="472">
        <v>524.25287356321837</v>
      </c>
      <c r="H7" s="477"/>
      <c r="I7" s="424"/>
      <c r="J7" s="477"/>
      <c r="K7" s="424"/>
      <c r="L7" s="477"/>
      <c r="M7" s="472"/>
      <c r="N7" s="477"/>
      <c r="O7" s="424"/>
      <c r="P7" s="477"/>
      <c r="Q7" s="424"/>
      <c r="R7" s="477"/>
      <c r="S7" s="478"/>
    </row>
    <row r="8" spans="1:19" ht="14.45" customHeight="1" x14ac:dyDescent="0.2">
      <c r="A8" s="480" t="s">
        <v>949</v>
      </c>
      <c r="B8" s="477"/>
      <c r="C8" s="424"/>
      <c r="D8" s="477">
        <v>580</v>
      </c>
      <c r="E8" s="424">
        <v>1</v>
      </c>
      <c r="F8" s="477"/>
      <c r="G8" s="472"/>
      <c r="H8" s="477"/>
      <c r="I8" s="424"/>
      <c r="J8" s="477"/>
      <c r="K8" s="424"/>
      <c r="L8" s="477"/>
      <c r="M8" s="472"/>
      <c r="N8" s="477"/>
      <c r="O8" s="424"/>
      <c r="P8" s="477"/>
      <c r="Q8" s="424"/>
      <c r="R8" s="477"/>
      <c r="S8" s="478"/>
    </row>
    <row r="9" spans="1:19" ht="14.45" customHeight="1" x14ac:dyDescent="0.2">
      <c r="A9" s="480" t="s">
        <v>950</v>
      </c>
      <c r="B9" s="477"/>
      <c r="C9" s="424"/>
      <c r="D9" s="477">
        <v>121162</v>
      </c>
      <c r="E9" s="424">
        <v>1</v>
      </c>
      <c r="F9" s="477">
        <v>237246</v>
      </c>
      <c r="G9" s="472">
        <v>1.958089169871742</v>
      </c>
      <c r="H9" s="477"/>
      <c r="I9" s="424"/>
      <c r="J9" s="477"/>
      <c r="K9" s="424"/>
      <c r="L9" s="477"/>
      <c r="M9" s="472"/>
      <c r="N9" s="477"/>
      <c r="O9" s="424"/>
      <c r="P9" s="477"/>
      <c r="Q9" s="424"/>
      <c r="R9" s="477"/>
      <c r="S9" s="478"/>
    </row>
    <row r="10" spans="1:19" ht="14.45" customHeight="1" x14ac:dyDescent="0.2">
      <c r="A10" s="480" t="s">
        <v>951</v>
      </c>
      <c r="B10" s="477"/>
      <c r="C10" s="424"/>
      <c r="D10" s="477">
        <v>348</v>
      </c>
      <c r="E10" s="424">
        <v>1</v>
      </c>
      <c r="F10" s="477">
        <v>1516</v>
      </c>
      <c r="G10" s="472">
        <v>4.3563218390804597</v>
      </c>
      <c r="H10" s="477"/>
      <c r="I10" s="424"/>
      <c r="J10" s="477"/>
      <c r="K10" s="424"/>
      <c r="L10" s="477"/>
      <c r="M10" s="472"/>
      <c r="N10" s="477"/>
      <c r="O10" s="424"/>
      <c r="P10" s="477"/>
      <c r="Q10" s="424"/>
      <c r="R10" s="477"/>
      <c r="S10" s="478"/>
    </row>
    <row r="11" spans="1:19" ht="14.45" customHeight="1" x14ac:dyDescent="0.2">
      <c r="A11" s="480" t="s">
        <v>952</v>
      </c>
      <c r="B11" s="477"/>
      <c r="C11" s="424"/>
      <c r="D11" s="477">
        <v>174</v>
      </c>
      <c r="E11" s="424">
        <v>1</v>
      </c>
      <c r="F11" s="477"/>
      <c r="G11" s="472"/>
      <c r="H11" s="477"/>
      <c r="I11" s="424"/>
      <c r="J11" s="477"/>
      <c r="K11" s="424"/>
      <c r="L11" s="477"/>
      <c r="M11" s="472"/>
      <c r="N11" s="477"/>
      <c r="O11" s="424"/>
      <c r="P11" s="477"/>
      <c r="Q11" s="424"/>
      <c r="R11" s="477"/>
      <c r="S11" s="478"/>
    </row>
    <row r="12" spans="1:19" ht="14.45" customHeight="1" x14ac:dyDescent="0.2">
      <c r="A12" s="480" t="s">
        <v>953</v>
      </c>
      <c r="B12" s="477"/>
      <c r="C12" s="424"/>
      <c r="D12" s="477">
        <v>348</v>
      </c>
      <c r="E12" s="424">
        <v>1</v>
      </c>
      <c r="F12" s="477"/>
      <c r="G12" s="472"/>
      <c r="H12" s="477"/>
      <c r="I12" s="424"/>
      <c r="J12" s="477"/>
      <c r="K12" s="424"/>
      <c r="L12" s="477"/>
      <c r="M12" s="472"/>
      <c r="N12" s="477"/>
      <c r="O12" s="424"/>
      <c r="P12" s="477"/>
      <c r="Q12" s="424"/>
      <c r="R12" s="477"/>
      <c r="S12" s="478"/>
    </row>
    <row r="13" spans="1:19" ht="14.45" customHeight="1" x14ac:dyDescent="0.2">
      <c r="A13" s="480" t="s">
        <v>954</v>
      </c>
      <c r="B13" s="477"/>
      <c r="C13" s="424"/>
      <c r="D13" s="477">
        <v>129224</v>
      </c>
      <c r="E13" s="424">
        <v>1</v>
      </c>
      <c r="F13" s="477">
        <v>321716</v>
      </c>
      <c r="G13" s="472">
        <v>2.4895994552095586</v>
      </c>
      <c r="H13" s="477"/>
      <c r="I13" s="424"/>
      <c r="J13" s="477"/>
      <c r="K13" s="424"/>
      <c r="L13" s="477"/>
      <c r="M13" s="472"/>
      <c r="N13" s="477"/>
      <c r="O13" s="424"/>
      <c r="P13" s="477"/>
      <c r="Q13" s="424"/>
      <c r="R13" s="477"/>
      <c r="S13" s="478"/>
    </row>
    <row r="14" spans="1:19" ht="14.45" customHeight="1" x14ac:dyDescent="0.2">
      <c r="A14" s="480" t="s">
        <v>955</v>
      </c>
      <c r="B14" s="477"/>
      <c r="C14" s="424"/>
      <c r="D14" s="477"/>
      <c r="E14" s="424"/>
      <c r="F14" s="477">
        <v>454315</v>
      </c>
      <c r="G14" s="472"/>
      <c r="H14" s="477"/>
      <c r="I14" s="424"/>
      <c r="J14" s="477"/>
      <c r="K14" s="424"/>
      <c r="L14" s="477"/>
      <c r="M14" s="472"/>
      <c r="N14" s="477"/>
      <c r="O14" s="424"/>
      <c r="P14" s="477"/>
      <c r="Q14" s="424"/>
      <c r="R14" s="477"/>
      <c r="S14" s="478"/>
    </row>
    <row r="15" spans="1:19" ht="14.45" customHeight="1" x14ac:dyDescent="0.2">
      <c r="A15" s="480" t="s">
        <v>956</v>
      </c>
      <c r="B15" s="477"/>
      <c r="C15" s="424"/>
      <c r="D15" s="477">
        <v>61306</v>
      </c>
      <c r="E15" s="424">
        <v>1</v>
      </c>
      <c r="F15" s="477">
        <v>82376</v>
      </c>
      <c r="G15" s="472">
        <v>1.343685773007536</v>
      </c>
      <c r="H15" s="477"/>
      <c r="I15" s="424"/>
      <c r="J15" s="477"/>
      <c r="K15" s="424"/>
      <c r="L15" s="477"/>
      <c r="M15" s="472"/>
      <c r="N15" s="477"/>
      <c r="O15" s="424"/>
      <c r="P15" s="477"/>
      <c r="Q15" s="424"/>
      <c r="R15" s="477"/>
      <c r="S15" s="478"/>
    </row>
    <row r="16" spans="1:19" ht="14.45" customHeight="1" x14ac:dyDescent="0.2">
      <c r="A16" s="480" t="s">
        <v>957</v>
      </c>
      <c r="B16" s="477"/>
      <c r="C16" s="424"/>
      <c r="D16" s="477">
        <v>89204</v>
      </c>
      <c r="E16" s="424">
        <v>1</v>
      </c>
      <c r="F16" s="477">
        <v>193140</v>
      </c>
      <c r="G16" s="472">
        <v>2.1651495448634592</v>
      </c>
      <c r="H16" s="477"/>
      <c r="I16" s="424"/>
      <c r="J16" s="477"/>
      <c r="K16" s="424"/>
      <c r="L16" s="477"/>
      <c r="M16" s="472"/>
      <c r="N16" s="477"/>
      <c r="O16" s="424"/>
      <c r="P16" s="477"/>
      <c r="Q16" s="424"/>
      <c r="R16" s="477"/>
      <c r="S16" s="478"/>
    </row>
    <row r="17" spans="1:19" ht="14.45" customHeight="1" thickBot="1" x14ac:dyDescent="0.25">
      <c r="A17" s="460" t="s">
        <v>958</v>
      </c>
      <c r="B17" s="457"/>
      <c r="C17" s="430"/>
      <c r="D17" s="457">
        <v>2378</v>
      </c>
      <c r="E17" s="430">
        <v>1</v>
      </c>
      <c r="F17" s="457">
        <v>3557</v>
      </c>
      <c r="G17" s="473">
        <v>1.4957947855340623</v>
      </c>
      <c r="H17" s="457"/>
      <c r="I17" s="430"/>
      <c r="J17" s="457"/>
      <c r="K17" s="430"/>
      <c r="L17" s="457"/>
      <c r="M17" s="473"/>
      <c r="N17" s="457"/>
      <c r="O17" s="430"/>
      <c r="P17" s="457"/>
      <c r="Q17" s="430"/>
      <c r="R17" s="457"/>
      <c r="S17" s="47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F9DC5A2-5D62-4C36-8E22-A6683D64A1B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971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2243</v>
      </c>
      <c r="K3" s="78">
        <f t="shared" si="0"/>
        <v>404898</v>
      </c>
      <c r="L3" s="78"/>
      <c r="M3" s="78"/>
      <c r="N3" s="78">
        <f t="shared" si="0"/>
        <v>7356</v>
      </c>
      <c r="O3" s="78">
        <f t="shared" si="0"/>
        <v>1385436</v>
      </c>
      <c r="P3" s="59">
        <f>IF(K3=0,0,O3/K3)</f>
        <v>3.4216913889424001</v>
      </c>
      <c r="Q3" s="79">
        <f>IF(N3=0,0,O3/N3)</f>
        <v>188.34094616639479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2018</v>
      </c>
      <c r="K4" s="376"/>
      <c r="L4" s="80"/>
      <c r="M4" s="80"/>
      <c r="N4" s="375">
        <v>2019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63"/>
      <c r="B5" s="461"/>
      <c r="C5" s="463"/>
      <c r="D5" s="481"/>
      <c r="E5" s="465"/>
      <c r="F5" s="482" t="s">
        <v>53</v>
      </c>
      <c r="G5" s="483" t="s">
        <v>10</v>
      </c>
      <c r="H5" s="484"/>
      <c r="I5" s="484"/>
      <c r="J5" s="482" t="s">
        <v>53</v>
      </c>
      <c r="K5" s="483" t="s">
        <v>10</v>
      </c>
      <c r="L5" s="484"/>
      <c r="M5" s="484"/>
      <c r="N5" s="482" t="s">
        <v>53</v>
      </c>
      <c r="O5" s="483" t="s">
        <v>10</v>
      </c>
      <c r="P5" s="485"/>
      <c r="Q5" s="470"/>
    </row>
    <row r="6" spans="1:17" ht="14.45" customHeight="1" x14ac:dyDescent="0.2">
      <c r="A6" s="417" t="s">
        <v>959</v>
      </c>
      <c r="B6" s="418" t="s">
        <v>937</v>
      </c>
      <c r="C6" s="418" t="s">
        <v>938</v>
      </c>
      <c r="D6" s="418" t="s">
        <v>939</v>
      </c>
      <c r="E6" s="418" t="s">
        <v>940</v>
      </c>
      <c r="F6" s="421"/>
      <c r="G6" s="421"/>
      <c r="H6" s="421"/>
      <c r="I6" s="421"/>
      <c r="J6" s="421"/>
      <c r="K6" s="421"/>
      <c r="L6" s="421"/>
      <c r="M6" s="421"/>
      <c r="N6" s="421">
        <v>2</v>
      </c>
      <c r="O6" s="421">
        <v>350</v>
      </c>
      <c r="P6" s="471"/>
      <c r="Q6" s="422">
        <v>175</v>
      </c>
    </row>
    <row r="7" spans="1:17" ht="14.45" customHeight="1" x14ac:dyDescent="0.2">
      <c r="A7" s="423" t="s">
        <v>960</v>
      </c>
      <c r="B7" s="424" t="s">
        <v>937</v>
      </c>
      <c r="C7" s="424" t="s">
        <v>938</v>
      </c>
      <c r="D7" s="424" t="s">
        <v>939</v>
      </c>
      <c r="E7" s="424" t="s">
        <v>940</v>
      </c>
      <c r="F7" s="427"/>
      <c r="G7" s="427"/>
      <c r="H7" s="427"/>
      <c r="I7" s="427"/>
      <c r="J7" s="427">
        <v>1</v>
      </c>
      <c r="K7" s="427">
        <v>174</v>
      </c>
      <c r="L7" s="427">
        <v>1</v>
      </c>
      <c r="M7" s="427">
        <v>174</v>
      </c>
      <c r="N7" s="427">
        <v>468</v>
      </c>
      <c r="O7" s="427">
        <v>81900</v>
      </c>
      <c r="P7" s="472">
        <v>470.68965517241378</v>
      </c>
      <c r="Q7" s="428">
        <v>175</v>
      </c>
    </row>
    <row r="8" spans="1:17" ht="14.45" customHeight="1" x14ac:dyDescent="0.2">
      <c r="A8" s="423" t="s">
        <v>960</v>
      </c>
      <c r="B8" s="424" t="s">
        <v>937</v>
      </c>
      <c r="C8" s="424" t="s">
        <v>938</v>
      </c>
      <c r="D8" s="424" t="s">
        <v>941</v>
      </c>
      <c r="E8" s="424" t="s">
        <v>942</v>
      </c>
      <c r="F8" s="427"/>
      <c r="G8" s="427"/>
      <c r="H8" s="427"/>
      <c r="I8" s="427"/>
      <c r="J8" s="427"/>
      <c r="K8" s="427"/>
      <c r="L8" s="427"/>
      <c r="M8" s="427"/>
      <c r="N8" s="427">
        <v>29</v>
      </c>
      <c r="O8" s="427">
        <v>6757</v>
      </c>
      <c r="P8" s="472"/>
      <c r="Q8" s="428">
        <v>233</v>
      </c>
    </row>
    <row r="9" spans="1:17" ht="14.45" customHeight="1" x14ac:dyDescent="0.2">
      <c r="A9" s="423" t="s">
        <v>960</v>
      </c>
      <c r="B9" s="424" t="s">
        <v>937</v>
      </c>
      <c r="C9" s="424" t="s">
        <v>938</v>
      </c>
      <c r="D9" s="424" t="s">
        <v>943</v>
      </c>
      <c r="E9" s="424" t="s">
        <v>944</v>
      </c>
      <c r="F9" s="427"/>
      <c r="G9" s="427"/>
      <c r="H9" s="427"/>
      <c r="I9" s="427"/>
      <c r="J9" s="427"/>
      <c r="K9" s="427"/>
      <c r="L9" s="427"/>
      <c r="M9" s="427"/>
      <c r="N9" s="427">
        <v>11</v>
      </c>
      <c r="O9" s="427">
        <v>2563</v>
      </c>
      <c r="P9" s="472"/>
      <c r="Q9" s="428">
        <v>233</v>
      </c>
    </row>
    <row r="10" spans="1:17" ht="14.45" customHeight="1" x14ac:dyDescent="0.2">
      <c r="A10" s="423" t="s">
        <v>961</v>
      </c>
      <c r="B10" s="424" t="s">
        <v>937</v>
      </c>
      <c r="C10" s="424" t="s">
        <v>938</v>
      </c>
      <c r="D10" s="424" t="s">
        <v>939</v>
      </c>
      <c r="E10" s="424" t="s">
        <v>940</v>
      </c>
      <c r="F10" s="427"/>
      <c r="G10" s="427"/>
      <c r="H10" s="427"/>
      <c r="I10" s="427"/>
      <c r="J10" s="427">
        <v>2</v>
      </c>
      <c r="K10" s="427">
        <v>348</v>
      </c>
      <c r="L10" s="427">
        <v>1</v>
      </c>
      <c r="M10" s="427">
        <v>174</v>
      </c>
      <c r="N10" s="427"/>
      <c r="O10" s="427"/>
      <c r="P10" s="472"/>
      <c r="Q10" s="428"/>
    </row>
    <row r="11" spans="1:17" ht="14.45" customHeight="1" x14ac:dyDescent="0.2">
      <c r="A11" s="423" t="s">
        <v>961</v>
      </c>
      <c r="B11" s="424" t="s">
        <v>937</v>
      </c>
      <c r="C11" s="424" t="s">
        <v>938</v>
      </c>
      <c r="D11" s="424" t="s">
        <v>941</v>
      </c>
      <c r="E11" s="424" t="s">
        <v>942</v>
      </c>
      <c r="F11" s="427"/>
      <c r="G11" s="427"/>
      <c r="H11" s="427"/>
      <c r="I11" s="427"/>
      <c r="J11" s="427">
        <v>1</v>
      </c>
      <c r="K11" s="427">
        <v>232</v>
      </c>
      <c r="L11" s="427">
        <v>1</v>
      </c>
      <c r="M11" s="427">
        <v>232</v>
      </c>
      <c r="N11" s="427"/>
      <c r="O11" s="427"/>
      <c r="P11" s="472"/>
      <c r="Q11" s="428"/>
    </row>
    <row r="12" spans="1:17" ht="14.45" customHeight="1" x14ac:dyDescent="0.2">
      <c r="A12" s="423" t="s">
        <v>962</v>
      </c>
      <c r="B12" s="424" t="s">
        <v>937</v>
      </c>
      <c r="C12" s="424" t="s">
        <v>938</v>
      </c>
      <c r="D12" s="424" t="s">
        <v>939</v>
      </c>
      <c r="E12" s="424" t="s">
        <v>940</v>
      </c>
      <c r="F12" s="427"/>
      <c r="G12" s="427"/>
      <c r="H12" s="427"/>
      <c r="I12" s="427"/>
      <c r="J12" s="427">
        <v>595</v>
      </c>
      <c r="K12" s="427">
        <v>103530</v>
      </c>
      <c r="L12" s="427">
        <v>1</v>
      </c>
      <c r="M12" s="427">
        <v>174</v>
      </c>
      <c r="N12" s="427">
        <v>1140</v>
      </c>
      <c r="O12" s="427">
        <v>199500</v>
      </c>
      <c r="P12" s="472">
        <v>1.9269776876267748</v>
      </c>
      <c r="Q12" s="428">
        <v>175</v>
      </c>
    </row>
    <row r="13" spans="1:17" ht="14.45" customHeight="1" x14ac:dyDescent="0.2">
      <c r="A13" s="423" t="s">
        <v>962</v>
      </c>
      <c r="B13" s="424" t="s">
        <v>937</v>
      </c>
      <c r="C13" s="424" t="s">
        <v>938</v>
      </c>
      <c r="D13" s="424" t="s">
        <v>941</v>
      </c>
      <c r="E13" s="424" t="s">
        <v>942</v>
      </c>
      <c r="F13" s="427"/>
      <c r="G13" s="427"/>
      <c r="H13" s="427"/>
      <c r="I13" s="427"/>
      <c r="J13" s="427">
        <v>75</v>
      </c>
      <c r="K13" s="427">
        <v>17400</v>
      </c>
      <c r="L13" s="427">
        <v>1</v>
      </c>
      <c r="M13" s="427">
        <v>232</v>
      </c>
      <c r="N13" s="427">
        <v>114</v>
      </c>
      <c r="O13" s="427">
        <v>26562</v>
      </c>
      <c r="P13" s="472">
        <v>1.5265517241379309</v>
      </c>
      <c r="Q13" s="428">
        <v>233</v>
      </c>
    </row>
    <row r="14" spans="1:17" ht="14.45" customHeight="1" x14ac:dyDescent="0.2">
      <c r="A14" s="423" t="s">
        <v>962</v>
      </c>
      <c r="B14" s="424" t="s">
        <v>937</v>
      </c>
      <c r="C14" s="424" t="s">
        <v>938</v>
      </c>
      <c r="D14" s="424" t="s">
        <v>943</v>
      </c>
      <c r="E14" s="424" t="s">
        <v>944</v>
      </c>
      <c r="F14" s="427"/>
      <c r="G14" s="427"/>
      <c r="H14" s="427"/>
      <c r="I14" s="427"/>
      <c r="J14" s="427">
        <v>1</v>
      </c>
      <c r="K14" s="427">
        <v>232</v>
      </c>
      <c r="L14" s="427">
        <v>1</v>
      </c>
      <c r="M14" s="427">
        <v>232</v>
      </c>
      <c r="N14" s="427">
        <v>48</v>
      </c>
      <c r="O14" s="427">
        <v>11184</v>
      </c>
      <c r="P14" s="472">
        <v>48.206896551724135</v>
      </c>
      <c r="Q14" s="428">
        <v>233</v>
      </c>
    </row>
    <row r="15" spans="1:17" ht="14.45" customHeight="1" x14ac:dyDescent="0.2">
      <c r="A15" s="423" t="s">
        <v>963</v>
      </c>
      <c r="B15" s="424" t="s">
        <v>937</v>
      </c>
      <c r="C15" s="424" t="s">
        <v>938</v>
      </c>
      <c r="D15" s="424" t="s">
        <v>939</v>
      </c>
      <c r="E15" s="424" t="s">
        <v>940</v>
      </c>
      <c r="F15" s="427"/>
      <c r="G15" s="427"/>
      <c r="H15" s="427"/>
      <c r="I15" s="427"/>
      <c r="J15" s="427">
        <v>2</v>
      </c>
      <c r="K15" s="427">
        <v>348</v>
      </c>
      <c r="L15" s="427">
        <v>1</v>
      </c>
      <c r="M15" s="427">
        <v>174</v>
      </c>
      <c r="N15" s="427">
        <v>6</v>
      </c>
      <c r="O15" s="427">
        <v>1050</v>
      </c>
      <c r="P15" s="472">
        <v>3.0172413793103448</v>
      </c>
      <c r="Q15" s="428">
        <v>175</v>
      </c>
    </row>
    <row r="16" spans="1:17" ht="14.45" customHeight="1" x14ac:dyDescent="0.2">
      <c r="A16" s="423" t="s">
        <v>963</v>
      </c>
      <c r="B16" s="424" t="s">
        <v>937</v>
      </c>
      <c r="C16" s="424" t="s">
        <v>938</v>
      </c>
      <c r="D16" s="424" t="s">
        <v>941</v>
      </c>
      <c r="E16" s="424" t="s">
        <v>942</v>
      </c>
      <c r="F16" s="427"/>
      <c r="G16" s="427"/>
      <c r="H16" s="427"/>
      <c r="I16" s="427"/>
      <c r="J16" s="427"/>
      <c r="K16" s="427"/>
      <c r="L16" s="427"/>
      <c r="M16" s="427"/>
      <c r="N16" s="427">
        <v>2</v>
      </c>
      <c r="O16" s="427">
        <v>466</v>
      </c>
      <c r="P16" s="472"/>
      <c r="Q16" s="428">
        <v>233</v>
      </c>
    </row>
    <row r="17" spans="1:17" ht="14.45" customHeight="1" x14ac:dyDescent="0.2">
      <c r="A17" s="423" t="s">
        <v>964</v>
      </c>
      <c r="B17" s="424" t="s">
        <v>937</v>
      </c>
      <c r="C17" s="424" t="s">
        <v>938</v>
      </c>
      <c r="D17" s="424" t="s">
        <v>939</v>
      </c>
      <c r="E17" s="424" t="s">
        <v>940</v>
      </c>
      <c r="F17" s="427"/>
      <c r="G17" s="427"/>
      <c r="H17" s="427"/>
      <c r="I17" s="427"/>
      <c r="J17" s="427">
        <v>1</v>
      </c>
      <c r="K17" s="427">
        <v>174</v>
      </c>
      <c r="L17" s="427">
        <v>1</v>
      </c>
      <c r="M17" s="427">
        <v>174</v>
      </c>
      <c r="N17" s="427"/>
      <c r="O17" s="427"/>
      <c r="P17" s="472"/>
      <c r="Q17" s="428"/>
    </row>
    <row r="18" spans="1:17" ht="14.45" customHeight="1" x14ac:dyDescent="0.2">
      <c r="A18" s="423" t="s">
        <v>965</v>
      </c>
      <c r="B18" s="424" t="s">
        <v>937</v>
      </c>
      <c r="C18" s="424" t="s">
        <v>938</v>
      </c>
      <c r="D18" s="424" t="s">
        <v>939</v>
      </c>
      <c r="E18" s="424" t="s">
        <v>940</v>
      </c>
      <c r="F18" s="427"/>
      <c r="G18" s="427"/>
      <c r="H18" s="427"/>
      <c r="I18" s="427"/>
      <c r="J18" s="427">
        <v>2</v>
      </c>
      <c r="K18" s="427">
        <v>348</v>
      </c>
      <c r="L18" s="427">
        <v>1</v>
      </c>
      <c r="M18" s="427">
        <v>174</v>
      </c>
      <c r="N18" s="427"/>
      <c r="O18" s="427"/>
      <c r="P18" s="472"/>
      <c r="Q18" s="428"/>
    </row>
    <row r="19" spans="1:17" ht="14.45" customHeight="1" x14ac:dyDescent="0.2">
      <c r="A19" s="423" t="s">
        <v>966</v>
      </c>
      <c r="B19" s="424" t="s">
        <v>937</v>
      </c>
      <c r="C19" s="424" t="s">
        <v>938</v>
      </c>
      <c r="D19" s="424" t="s">
        <v>939</v>
      </c>
      <c r="E19" s="424" t="s">
        <v>940</v>
      </c>
      <c r="F19" s="427"/>
      <c r="G19" s="427"/>
      <c r="H19" s="427"/>
      <c r="I19" s="427"/>
      <c r="J19" s="427">
        <v>588</v>
      </c>
      <c r="K19" s="427">
        <v>102312</v>
      </c>
      <c r="L19" s="427">
        <v>1</v>
      </c>
      <c r="M19" s="427">
        <v>174</v>
      </c>
      <c r="N19" s="427">
        <v>1403</v>
      </c>
      <c r="O19" s="427">
        <v>245525</v>
      </c>
      <c r="P19" s="472">
        <v>2.3997673782156541</v>
      </c>
      <c r="Q19" s="428">
        <v>175</v>
      </c>
    </row>
    <row r="20" spans="1:17" ht="14.45" customHeight="1" x14ac:dyDescent="0.2">
      <c r="A20" s="423" t="s">
        <v>966</v>
      </c>
      <c r="B20" s="424" t="s">
        <v>937</v>
      </c>
      <c r="C20" s="424" t="s">
        <v>938</v>
      </c>
      <c r="D20" s="424" t="s">
        <v>941</v>
      </c>
      <c r="E20" s="424" t="s">
        <v>942</v>
      </c>
      <c r="F20" s="427"/>
      <c r="G20" s="427"/>
      <c r="H20" s="427"/>
      <c r="I20" s="427"/>
      <c r="J20" s="427">
        <v>109</v>
      </c>
      <c r="K20" s="427">
        <v>25288</v>
      </c>
      <c r="L20" s="427">
        <v>1</v>
      </c>
      <c r="M20" s="427">
        <v>232</v>
      </c>
      <c r="N20" s="427">
        <v>293</v>
      </c>
      <c r="O20" s="427">
        <v>68269</v>
      </c>
      <c r="P20" s="472">
        <v>2.6996599177475482</v>
      </c>
      <c r="Q20" s="428">
        <v>233</v>
      </c>
    </row>
    <row r="21" spans="1:17" ht="14.45" customHeight="1" x14ac:dyDescent="0.2">
      <c r="A21" s="423" t="s">
        <v>966</v>
      </c>
      <c r="B21" s="424" t="s">
        <v>937</v>
      </c>
      <c r="C21" s="424" t="s">
        <v>938</v>
      </c>
      <c r="D21" s="424" t="s">
        <v>943</v>
      </c>
      <c r="E21" s="424" t="s">
        <v>944</v>
      </c>
      <c r="F21" s="427"/>
      <c r="G21" s="427"/>
      <c r="H21" s="427"/>
      <c r="I21" s="427"/>
      <c r="J21" s="427">
        <v>7</v>
      </c>
      <c r="K21" s="427">
        <v>1624</v>
      </c>
      <c r="L21" s="427">
        <v>1</v>
      </c>
      <c r="M21" s="427">
        <v>232</v>
      </c>
      <c r="N21" s="427">
        <v>34</v>
      </c>
      <c r="O21" s="427">
        <v>7922</v>
      </c>
      <c r="P21" s="472">
        <v>4.8780788177339902</v>
      </c>
      <c r="Q21" s="428">
        <v>233</v>
      </c>
    </row>
    <row r="22" spans="1:17" ht="14.45" customHeight="1" x14ac:dyDescent="0.2">
      <c r="A22" s="423" t="s">
        <v>967</v>
      </c>
      <c r="B22" s="424" t="s">
        <v>937</v>
      </c>
      <c r="C22" s="424" t="s">
        <v>938</v>
      </c>
      <c r="D22" s="424" t="s">
        <v>939</v>
      </c>
      <c r="E22" s="424" t="s">
        <v>940</v>
      </c>
      <c r="F22" s="427"/>
      <c r="G22" s="427"/>
      <c r="H22" s="427"/>
      <c r="I22" s="427"/>
      <c r="J22" s="427"/>
      <c r="K22" s="427"/>
      <c r="L22" s="427"/>
      <c r="M22" s="427"/>
      <c r="N22" s="427">
        <v>1491</v>
      </c>
      <c r="O22" s="427">
        <v>260925</v>
      </c>
      <c r="P22" s="472"/>
      <c r="Q22" s="428">
        <v>175</v>
      </c>
    </row>
    <row r="23" spans="1:17" ht="14.45" customHeight="1" x14ac:dyDescent="0.2">
      <c r="A23" s="423" t="s">
        <v>967</v>
      </c>
      <c r="B23" s="424" t="s">
        <v>937</v>
      </c>
      <c r="C23" s="424" t="s">
        <v>938</v>
      </c>
      <c r="D23" s="424" t="s">
        <v>941</v>
      </c>
      <c r="E23" s="424" t="s">
        <v>942</v>
      </c>
      <c r="F23" s="427"/>
      <c r="G23" s="427"/>
      <c r="H23" s="427"/>
      <c r="I23" s="427"/>
      <c r="J23" s="427"/>
      <c r="K23" s="427"/>
      <c r="L23" s="427"/>
      <c r="M23" s="427"/>
      <c r="N23" s="427">
        <v>505</v>
      </c>
      <c r="O23" s="427">
        <v>117665</v>
      </c>
      <c r="P23" s="472"/>
      <c r="Q23" s="428">
        <v>233</v>
      </c>
    </row>
    <row r="24" spans="1:17" ht="14.45" customHeight="1" x14ac:dyDescent="0.2">
      <c r="A24" s="423" t="s">
        <v>967</v>
      </c>
      <c r="B24" s="424" t="s">
        <v>937</v>
      </c>
      <c r="C24" s="424" t="s">
        <v>938</v>
      </c>
      <c r="D24" s="424" t="s">
        <v>943</v>
      </c>
      <c r="E24" s="424" t="s">
        <v>944</v>
      </c>
      <c r="F24" s="427"/>
      <c r="G24" s="427"/>
      <c r="H24" s="427"/>
      <c r="I24" s="427"/>
      <c r="J24" s="427"/>
      <c r="K24" s="427"/>
      <c r="L24" s="427"/>
      <c r="M24" s="427"/>
      <c r="N24" s="427">
        <v>325</v>
      </c>
      <c r="O24" s="427">
        <v>75725</v>
      </c>
      <c r="P24" s="472"/>
      <c r="Q24" s="428">
        <v>233</v>
      </c>
    </row>
    <row r="25" spans="1:17" ht="14.45" customHeight="1" x14ac:dyDescent="0.2">
      <c r="A25" s="423" t="s">
        <v>968</v>
      </c>
      <c r="B25" s="424" t="s">
        <v>937</v>
      </c>
      <c r="C25" s="424" t="s">
        <v>938</v>
      </c>
      <c r="D25" s="424" t="s">
        <v>939</v>
      </c>
      <c r="E25" s="424" t="s">
        <v>940</v>
      </c>
      <c r="F25" s="427"/>
      <c r="G25" s="427"/>
      <c r="H25" s="427"/>
      <c r="I25" s="427"/>
      <c r="J25" s="427">
        <v>287</v>
      </c>
      <c r="K25" s="427">
        <v>49938</v>
      </c>
      <c r="L25" s="427">
        <v>1</v>
      </c>
      <c r="M25" s="427">
        <v>174</v>
      </c>
      <c r="N25" s="427">
        <v>275</v>
      </c>
      <c r="O25" s="427">
        <v>48125</v>
      </c>
      <c r="P25" s="472">
        <v>0.96369498177740398</v>
      </c>
      <c r="Q25" s="428">
        <v>175</v>
      </c>
    </row>
    <row r="26" spans="1:17" ht="14.45" customHeight="1" x14ac:dyDescent="0.2">
      <c r="A26" s="423" t="s">
        <v>968</v>
      </c>
      <c r="B26" s="424" t="s">
        <v>937</v>
      </c>
      <c r="C26" s="424" t="s">
        <v>938</v>
      </c>
      <c r="D26" s="424" t="s">
        <v>941</v>
      </c>
      <c r="E26" s="424" t="s">
        <v>942</v>
      </c>
      <c r="F26" s="427"/>
      <c r="G26" s="427"/>
      <c r="H26" s="427"/>
      <c r="I26" s="427"/>
      <c r="J26" s="427">
        <v>44</v>
      </c>
      <c r="K26" s="427">
        <v>10208</v>
      </c>
      <c r="L26" s="427">
        <v>1</v>
      </c>
      <c r="M26" s="427">
        <v>232</v>
      </c>
      <c r="N26" s="427">
        <v>97</v>
      </c>
      <c r="O26" s="427">
        <v>22601</v>
      </c>
      <c r="P26" s="472">
        <v>2.2140478056426334</v>
      </c>
      <c r="Q26" s="428">
        <v>233</v>
      </c>
    </row>
    <row r="27" spans="1:17" ht="14.45" customHeight="1" x14ac:dyDescent="0.2">
      <c r="A27" s="423" t="s">
        <v>968</v>
      </c>
      <c r="B27" s="424" t="s">
        <v>937</v>
      </c>
      <c r="C27" s="424" t="s">
        <v>938</v>
      </c>
      <c r="D27" s="424" t="s">
        <v>943</v>
      </c>
      <c r="E27" s="424" t="s">
        <v>944</v>
      </c>
      <c r="F27" s="427"/>
      <c r="G27" s="427"/>
      <c r="H27" s="427"/>
      <c r="I27" s="427"/>
      <c r="J27" s="427">
        <v>5</v>
      </c>
      <c r="K27" s="427">
        <v>1160</v>
      </c>
      <c r="L27" s="427">
        <v>1</v>
      </c>
      <c r="M27" s="427">
        <v>232</v>
      </c>
      <c r="N27" s="427">
        <v>50</v>
      </c>
      <c r="O27" s="427">
        <v>11650</v>
      </c>
      <c r="P27" s="472">
        <v>10.043103448275861</v>
      </c>
      <c r="Q27" s="428">
        <v>233</v>
      </c>
    </row>
    <row r="28" spans="1:17" ht="14.45" customHeight="1" x14ac:dyDescent="0.2">
      <c r="A28" s="423" t="s">
        <v>969</v>
      </c>
      <c r="B28" s="424" t="s">
        <v>937</v>
      </c>
      <c r="C28" s="424" t="s">
        <v>938</v>
      </c>
      <c r="D28" s="424" t="s">
        <v>939</v>
      </c>
      <c r="E28" s="424" t="s">
        <v>940</v>
      </c>
      <c r="F28" s="427"/>
      <c r="G28" s="427"/>
      <c r="H28" s="427"/>
      <c r="I28" s="427"/>
      <c r="J28" s="427">
        <v>502</v>
      </c>
      <c r="K28" s="427">
        <v>87348</v>
      </c>
      <c r="L28" s="427">
        <v>1</v>
      </c>
      <c r="M28" s="427">
        <v>174</v>
      </c>
      <c r="N28" s="427">
        <v>864</v>
      </c>
      <c r="O28" s="427">
        <v>151200</v>
      </c>
      <c r="P28" s="472">
        <v>1.731007006456931</v>
      </c>
      <c r="Q28" s="428">
        <v>175</v>
      </c>
    </row>
    <row r="29" spans="1:17" ht="14.45" customHeight="1" x14ac:dyDescent="0.2">
      <c r="A29" s="423" t="s">
        <v>969</v>
      </c>
      <c r="B29" s="424" t="s">
        <v>937</v>
      </c>
      <c r="C29" s="424" t="s">
        <v>938</v>
      </c>
      <c r="D29" s="424" t="s">
        <v>941</v>
      </c>
      <c r="E29" s="424" t="s">
        <v>942</v>
      </c>
      <c r="F29" s="427"/>
      <c r="G29" s="427"/>
      <c r="H29" s="427"/>
      <c r="I29" s="427"/>
      <c r="J29" s="427">
        <v>8</v>
      </c>
      <c r="K29" s="427">
        <v>1856</v>
      </c>
      <c r="L29" s="427">
        <v>1</v>
      </c>
      <c r="M29" s="427">
        <v>232</v>
      </c>
      <c r="N29" s="427">
        <v>105</v>
      </c>
      <c r="O29" s="427">
        <v>24465</v>
      </c>
      <c r="P29" s="472">
        <v>13.181573275862069</v>
      </c>
      <c r="Q29" s="428">
        <v>233</v>
      </c>
    </row>
    <row r="30" spans="1:17" ht="14.45" customHeight="1" x14ac:dyDescent="0.2">
      <c r="A30" s="423" t="s">
        <v>969</v>
      </c>
      <c r="B30" s="424" t="s">
        <v>937</v>
      </c>
      <c r="C30" s="424" t="s">
        <v>938</v>
      </c>
      <c r="D30" s="424" t="s">
        <v>943</v>
      </c>
      <c r="E30" s="424" t="s">
        <v>944</v>
      </c>
      <c r="F30" s="427"/>
      <c r="G30" s="427"/>
      <c r="H30" s="427"/>
      <c r="I30" s="427"/>
      <c r="J30" s="427"/>
      <c r="K30" s="427"/>
      <c r="L30" s="427"/>
      <c r="M30" s="427"/>
      <c r="N30" s="427">
        <v>75</v>
      </c>
      <c r="O30" s="427">
        <v>17475</v>
      </c>
      <c r="P30" s="472"/>
      <c r="Q30" s="428">
        <v>233</v>
      </c>
    </row>
    <row r="31" spans="1:17" ht="14.45" customHeight="1" x14ac:dyDescent="0.2">
      <c r="A31" s="423" t="s">
        <v>970</v>
      </c>
      <c r="B31" s="424" t="s">
        <v>937</v>
      </c>
      <c r="C31" s="424" t="s">
        <v>938</v>
      </c>
      <c r="D31" s="424" t="s">
        <v>939</v>
      </c>
      <c r="E31" s="424" t="s">
        <v>940</v>
      </c>
      <c r="F31" s="427"/>
      <c r="G31" s="427"/>
      <c r="H31" s="427"/>
      <c r="I31" s="427"/>
      <c r="J31" s="427">
        <v>11</v>
      </c>
      <c r="K31" s="427">
        <v>1914</v>
      </c>
      <c r="L31" s="427">
        <v>1</v>
      </c>
      <c r="M31" s="427">
        <v>174</v>
      </c>
      <c r="N31" s="427">
        <v>15</v>
      </c>
      <c r="O31" s="427">
        <v>2625</v>
      </c>
      <c r="P31" s="472">
        <v>1.371473354231975</v>
      </c>
      <c r="Q31" s="428">
        <v>175</v>
      </c>
    </row>
    <row r="32" spans="1:17" ht="14.45" customHeight="1" x14ac:dyDescent="0.2">
      <c r="A32" s="423" t="s">
        <v>970</v>
      </c>
      <c r="B32" s="424" t="s">
        <v>937</v>
      </c>
      <c r="C32" s="424" t="s">
        <v>938</v>
      </c>
      <c r="D32" s="424" t="s">
        <v>941</v>
      </c>
      <c r="E32" s="424" t="s">
        <v>942</v>
      </c>
      <c r="F32" s="427"/>
      <c r="G32" s="427"/>
      <c r="H32" s="427"/>
      <c r="I32" s="427"/>
      <c r="J32" s="427">
        <v>2</v>
      </c>
      <c r="K32" s="427">
        <v>464</v>
      </c>
      <c r="L32" s="427">
        <v>1</v>
      </c>
      <c r="M32" s="427">
        <v>232</v>
      </c>
      <c r="N32" s="427">
        <v>3</v>
      </c>
      <c r="O32" s="427">
        <v>699</v>
      </c>
      <c r="P32" s="472">
        <v>1.5064655172413792</v>
      </c>
      <c r="Q32" s="428">
        <v>233</v>
      </c>
    </row>
    <row r="33" spans="1:17" ht="14.45" customHeight="1" thickBot="1" x14ac:dyDescent="0.25">
      <c r="A33" s="429" t="s">
        <v>970</v>
      </c>
      <c r="B33" s="430" t="s">
        <v>937</v>
      </c>
      <c r="C33" s="430" t="s">
        <v>938</v>
      </c>
      <c r="D33" s="430" t="s">
        <v>943</v>
      </c>
      <c r="E33" s="430" t="s">
        <v>944</v>
      </c>
      <c r="F33" s="433"/>
      <c r="G33" s="433"/>
      <c r="H33" s="433"/>
      <c r="I33" s="433"/>
      <c r="J33" s="433"/>
      <c r="K33" s="433"/>
      <c r="L33" s="433"/>
      <c r="M33" s="433"/>
      <c r="N33" s="433">
        <v>1</v>
      </c>
      <c r="O33" s="433">
        <v>233</v>
      </c>
      <c r="P33" s="473"/>
      <c r="Q33" s="434">
        <v>233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3F834D8-4FC3-4794-A4A5-B20684EFF5DF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375425.56771340949</v>
      </c>
      <c r="D4" s="133">
        <f ca="1">IF(ISERROR(VLOOKUP("Náklady celkem",INDIRECT("HI!$A:$G"),5,0)),0,VLOOKUP("Náklady celkem",INDIRECT("HI!$A:$G"),5,0))</f>
        <v>379666.97459</v>
      </c>
      <c r="E4" s="134">
        <f ca="1">IF(C4=0,0,D4/C4)</f>
        <v>1.0112975972905189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73.333335372924822</v>
      </c>
      <c r="D7" s="141">
        <f>IF(ISERROR(HI!E5),"",HI!E5)</f>
        <v>52.775509999999997</v>
      </c>
      <c r="E7" s="138">
        <f t="shared" ref="E7:E11" si="0">IF(C7=0,0,D7/C7)</f>
        <v>0.71966602543875402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1984.5833250122071</v>
      </c>
      <c r="D11" s="141">
        <f>IF(ISERROR(HI!E6),"",HI!E6)</f>
        <v>2389.1004899999998</v>
      </c>
      <c r="E11" s="138">
        <f t="shared" si="0"/>
        <v>1.2038297711613115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45416.520654663087</v>
      </c>
      <c r="D12" s="137">
        <f ca="1">IF(ISERROR(VLOOKUP("Osobní náklady (Kč) *",INDIRECT("HI!$A:$G"),5,0)),0,VLOOKUP("Osobní náklady (Kč) *",INDIRECT("HI!$A:$G"),5,0))</f>
        <v>48105.383180000004</v>
      </c>
      <c r="E12" s="138">
        <f ca="1">IF(C12=0,0,D12/C12)</f>
        <v>1.0592045028235961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18.617999999999999</v>
      </c>
      <c r="D14" s="156">
        <f ca="1">IF(ISERROR(VLOOKUP("Výnosy celkem",INDIRECT("HI!$A:$G"),5,0)),0,VLOOKUP("Výnosy celkem",INDIRECT("HI!$A:$G"),5,0))</f>
        <v>38.296999999999997</v>
      </c>
      <c r="E14" s="157">
        <f t="shared" ref="E14:E19" ca="1" si="1">IF(C14=0,0,D14/C14)</f>
        <v>2.0569878612095822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18.617999999999999</v>
      </c>
      <c r="D15" s="137">
        <f ca="1">IF(ISERROR(VLOOKUP("Ambulance *",INDIRECT("HI!$A:$G"),5,0)),0,VLOOKUP("Ambulance *",INDIRECT("HI!$A:$G"),5,0))</f>
        <v>38.296999999999997</v>
      </c>
      <c r="E15" s="138">
        <f t="shared" ca="1" si="1"/>
        <v>2.0569878612095822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2.0569878612095822</v>
      </c>
      <c r="E16" s="138">
        <f t="shared" si="1"/>
        <v>2.0569878612095822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2.0569878612095822</v>
      </c>
      <c r="E17" s="138">
        <f t="shared" si="1"/>
        <v>2.0569878612095822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3.4216913889424001</v>
      </c>
      <c r="E19" s="138">
        <f t="shared" si="1"/>
        <v>4.0255192811087062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FD54793-F30F-468D-B85C-38AC58CCA227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2015</v>
      </c>
      <c r="C3" s="40">
        <v>2018</v>
      </c>
      <c r="D3" s="7"/>
      <c r="E3" s="289">
        <v>2019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5" customHeight="1" x14ac:dyDescent="0.2">
      <c r="A5" s="87" t="str">
        <f>HYPERLINK("#'Léky Žádanky'!A1","Léky (Kč)")</f>
        <v>Léky (Kč)</v>
      </c>
      <c r="B5" s="27">
        <v>53.639760000000003</v>
      </c>
      <c r="C5" s="29">
        <v>63.430080000000011</v>
      </c>
      <c r="D5" s="8"/>
      <c r="E5" s="92">
        <v>52.775509999999997</v>
      </c>
      <c r="F5" s="28">
        <v>73.333335372924822</v>
      </c>
      <c r="G5" s="91">
        <f>E5-F5</f>
        <v>-20.557825372924825</v>
      </c>
      <c r="H5" s="97">
        <f>IF(F5&lt;0.00000001,"",E5/F5)</f>
        <v>0.71966602543875402</v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1936.6307099999997</v>
      </c>
      <c r="C6" s="31">
        <v>2036.7551100000001</v>
      </c>
      <c r="D6" s="8"/>
      <c r="E6" s="93">
        <v>2389.1004899999998</v>
      </c>
      <c r="F6" s="30">
        <v>1984.5833250122071</v>
      </c>
      <c r="G6" s="94">
        <f>E6-F6</f>
        <v>404.51716498779274</v>
      </c>
      <c r="H6" s="98">
        <f>IF(F6&lt;0.00000001,"",E6/F6)</f>
        <v>1.2038297711613115</v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36296.135690000003</v>
      </c>
      <c r="C7" s="31">
        <v>43771.476880000002</v>
      </c>
      <c r="D7" s="8"/>
      <c r="E7" s="93">
        <v>48105.383180000004</v>
      </c>
      <c r="F7" s="30">
        <v>45416.520654663087</v>
      </c>
      <c r="G7" s="94">
        <f>E7-F7</f>
        <v>2688.8625253369173</v>
      </c>
      <c r="H7" s="98">
        <f>IF(F7&lt;0.00000001,"",E7/F7)</f>
        <v>1.0592045028235961</v>
      </c>
    </row>
    <row r="8" spans="1:10" ht="14.45" customHeight="1" thickBot="1" x14ac:dyDescent="0.25">
      <c r="A8" s="1" t="s">
        <v>57</v>
      </c>
      <c r="B8" s="11">
        <v>290128.04332999972</v>
      </c>
      <c r="C8" s="33">
        <v>312870.20452999981</v>
      </c>
      <c r="D8" s="8"/>
      <c r="E8" s="95">
        <v>329119.71541</v>
      </c>
      <c r="F8" s="32">
        <v>327951.13039836125</v>
      </c>
      <c r="G8" s="96">
        <f>E8-F8</f>
        <v>1168.5850116387592</v>
      </c>
      <c r="H8" s="99">
        <f>IF(F8&lt;0.00000001,"",E8/F8)</f>
        <v>1.0035632900859932</v>
      </c>
    </row>
    <row r="9" spans="1:10" ht="14.45" customHeight="1" thickBot="1" x14ac:dyDescent="0.25">
      <c r="A9" s="2" t="s">
        <v>58</v>
      </c>
      <c r="B9" s="3">
        <v>328414.44948999974</v>
      </c>
      <c r="C9" s="35">
        <v>358741.86659999983</v>
      </c>
      <c r="D9" s="8"/>
      <c r="E9" s="3">
        <v>379666.97459</v>
      </c>
      <c r="F9" s="34">
        <v>375425.56771340949</v>
      </c>
      <c r="G9" s="34">
        <f>E9-F9</f>
        <v>4241.4068765905104</v>
      </c>
      <c r="H9" s="100">
        <f>IF(F9&lt;0.00000001,"",E9/F9)</f>
        <v>1.0112975972905189</v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18.617999999999999</v>
      </c>
      <c r="D11" s="8"/>
      <c r="E11" s="92">
        <f>IF(ISERROR(VLOOKUP("Celkem:",'ZV Vykáz.-A'!A:H,8,0)),0,VLOOKUP("Celkem:",'ZV Vykáz.-A'!A:H,8,0)/1000)</f>
        <v>38.296999999999997</v>
      </c>
      <c r="F11" s="28">
        <f>C11</f>
        <v>18.617999999999999</v>
      </c>
      <c r="G11" s="91">
        <f>E11-F11</f>
        <v>19.678999999999998</v>
      </c>
      <c r="H11" s="97">
        <f>IF(F11&lt;0.00000001,"",E11/F11)</f>
        <v>2.0569878612095822</v>
      </c>
      <c r="I11" s="91">
        <f>E11-B11</f>
        <v>38.296999999999997</v>
      </c>
      <c r="J11" s="97" t="str">
        <f>IF(B11&lt;0.00000001,"",E11/B11)</f>
        <v/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0</v>
      </c>
      <c r="C13" s="37">
        <f>SUM(C11:C12)</f>
        <v>18.617999999999999</v>
      </c>
      <c r="D13" s="8"/>
      <c r="E13" s="5">
        <f>SUM(E11:E12)</f>
        <v>38.296999999999997</v>
      </c>
      <c r="F13" s="36">
        <f>SUM(F11:F12)</f>
        <v>18.617999999999999</v>
      </c>
      <c r="G13" s="36">
        <f>E13-F13</f>
        <v>19.678999999999998</v>
      </c>
      <c r="H13" s="101">
        <f>IF(F13&lt;0.00000001,"",E13/F13)</f>
        <v>2.0569878612095822</v>
      </c>
      <c r="I13" s="36">
        <f>SUM(I11:I12)</f>
        <v>38.296999999999997</v>
      </c>
      <c r="J13" s="101" t="str">
        <f>IF(B13&lt;0.00000001,"",E13/B13)</f>
        <v/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5.1898040717838E-5</v>
      </c>
      <c r="D15" s="8"/>
      <c r="E15" s="6">
        <f>IF(E9=0,"",E13/E9)</f>
        <v>1.0086997964823432E-4</v>
      </c>
      <c r="F15" s="38">
        <f>IF(F9=0,"",F13/F9)</f>
        <v>4.9591720972537795E-5</v>
      </c>
      <c r="G15" s="38">
        <f>IF(ISERROR(F15-E15),"",E15-F15)</f>
        <v>5.1278258675696524E-5</v>
      </c>
      <c r="H15" s="102">
        <f>IF(ISERROR(F15-E15),"",IF(F15&lt;0.00000001,"",E15/F15))</f>
        <v>2.0340084528240645</v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197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E5BCB8EF-F046-4942-ACA0-D843A2871E9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1.7147628321460069E-4</v>
      </c>
      <c r="C4" s="174">
        <f t="shared" ref="C4:M4" si="0">(C10+C8)/C6</f>
        <v>1.1856020943153111E-4</v>
      </c>
      <c r="D4" s="174">
        <f t="shared" si="0"/>
        <v>1.1589510429647158E-4</v>
      </c>
      <c r="E4" s="174">
        <f t="shared" si="0"/>
        <v>1.2298349446415391E-4</v>
      </c>
      <c r="F4" s="174">
        <f t="shared" si="0"/>
        <v>1.1960963851274814E-4</v>
      </c>
      <c r="G4" s="174">
        <f t="shared" si="0"/>
        <v>1.0586023067280512E-4</v>
      </c>
      <c r="H4" s="174">
        <f t="shared" si="0"/>
        <v>1.0950722947805995E-4</v>
      </c>
      <c r="I4" s="174">
        <f t="shared" si="0"/>
        <v>1.1254584665388291E-4</v>
      </c>
      <c r="J4" s="174">
        <f t="shared" si="0"/>
        <v>1.027419759951878E-4</v>
      </c>
      <c r="K4" s="174">
        <f t="shared" si="0"/>
        <v>1.0247461282429223E-4</v>
      </c>
      <c r="L4" s="174">
        <f t="shared" si="0"/>
        <v>1.0086997964823441E-4</v>
      </c>
      <c r="M4" s="174">
        <f t="shared" si="0"/>
        <v>1.0086997964823441E-4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33322.392420000098</v>
      </c>
      <c r="C5" s="174">
        <f>IF(ISERROR(VLOOKUP($A5,'Man Tab'!$A:$Q,COLUMN()+2,0)),0,VLOOKUP($A5,'Man Tab'!$A:$Q,COLUMN()+2,0))</f>
        <v>31598.2081500001</v>
      </c>
      <c r="D5" s="174">
        <f>IF(ISERROR(VLOOKUP($A5,'Man Tab'!$A:$Q,COLUMN()+2,0)),0,VLOOKUP($A5,'Man Tab'!$A:$Q,COLUMN()+2,0))</f>
        <v>35187.165589999902</v>
      </c>
      <c r="E5" s="174">
        <f>IF(ISERROR(VLOOKUP($A5,'Man Tab'!$A:$Q,COLUMN()+2,0)),0,VLOOKUP($A5,'Man Tab'!$A:$Q,COLUMN()+2,0))</f>
        <v>35934.879829999802</v>
      </c>
      <c r="F5" s="174">
        <f>IF(ISERROR(VLOOKUP($A5,'Man Tab'!$A:$Q,COLUMN()+2,0)),0,VLOOKUP($A5,'Man Tab'!$A:$Q,COLUMN()+2,0))</f>
        <v>34052.341780000002</v>
      </c>
      <c r="G5" s="174">
        <f>IF(ISERROR(VLOOKUP($A5,'Man Tab'!$A:$Q,COLUMN()+2,0)),0,VLOOKUP($A5,'Man Tab'!$A:$Q,COLUMN()+2,0))</f>
        <v>39162.066169999896</v>
      </c>
      <c r="H5" s="174">
        <f>IF(ISERROR(VLOOKUP($A5,'Man Tab'!$A:$Q,COLUMN()+2,0)),0,VLOOKUP($A5,'Man Tab'!$A:$Q,COLUMN()+2,0))</f>
        <v>31877.710640000001</v>
      </c>
      <c r="I5" s="174">
        <f>IF(ISERROR(VLOOKUP($A5,'Man Tab'!$A:$Q,COLUMN()+2,0)),0,VLOOKUP($A5,'Man Tab'!$A:$Q,COLUMN()+2,0))</f>
        <v>27662.360320000102</v>
      </c>
      <c r="J5" s="174">
        <f>IF(ISERROR(VLOOKUP($A5,'Man Tab'!$A:$Q,COLUMN()+2,0)),0,VLOOKUP($A5,'Man Tab'!$A:$Q,COLUMN()+2,0))</f>
        <v>38701.340979999797</v>
      </c>
      <c r="K5" s="174">
        <f>IF(ISERROR(VLOOKUP($A5,'Man Tab'!$A:$Q,COLUMN()+2,0)),0,VLOOKUP($A5,'Man Tab'!$A:$Q,COLUMN()+2,0))</f>
        <v>36079.314310000002</v>
      </c>
      <c r="L5" s="174">
        <f>IF(ISERROR(VLOOKUP($A5,'Man Tab'!$A:$Q,COLUMN()+2,0)),0,VLOOKUP($A5,'Man Tab'!$A:$Q,COLUMN()+2,0))</f>
        <v>36089.1944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33322.392420000098</v>
      </c>
      <c r="C6" s="176">
        <f t="shared" ref="C6:M6" si="1">C5+B6</f>
        <v>64920.600570000199</v>
      </c>
      <c r="D6" s="176">
        <f t="shared" si="1"/>
        <v>100107.7661600001</v>
      </c>
      <c r="E6" s="176">
        <f t="shared" si="1"/>
        <v>136042.6459899999</v>
      </c>
      <c r="F6" s="176">
        <f t="shared" si="1"/>
        <v>170094.98776999989</v>
      </c>
      <c r="G6" s="176">
        <f t="shared" si="1"/>
        <v>209257.05393999978</v>
      </c>
      <c r="H6" s="176">
        <f t="shared" si="1"/>
        <v>241134.76457999978</v>
      </c>
      <c r="I6" s="176">
        <f t="shared" si="1"/>
        <v>268797.12489999988</v>
      </c>
      <c r="J6" s="176">
        <f t="shared" si="1"/>
        <v>307498.46587999968</v>
      </c>
      <c r="K6" s="176">
        <f t="shared" si="1"/>
        <v>343577.78018999967</v>
      </c>
      <c r="L6" s="176">
        <f t="shared" si="1"/>
        <v>379666.97458999965</v>
      </c>
      <c r="M6" s="176">
        <f t="shared" si="1"/>
        <v>379666.97458999965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5714</v>
      </c>
      <c r="C9" s="175">
        <v>1983</v>
      </c>
      <c r="D9" s="175">
        <v>3905</v>
      </c>
      <c r="E9" s="175">
        <v>5129</v>
      </c>
      <c r="F9" s="175">
        <v>3614</v>
      </c>
      <c r="G9" s="175">
        <v>1807</v>
      </c>
      <c r="H9" s="175">
        <v>4254</v>
      </c>
      <c r="I9" s="175">
        <v>3846</v>
      </c>
      <c r="J9" s="175">
        <v>1341</v>
      </c>
      <c r="K9" s="175">
        <v>3615</v>
      </c>
      <c r="L9" s="175">
        <v>3089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5.7140000000000004</v>
      </c>
      <c r="C10" s="176">
        <f t="shared" ref="C10:M10" si="3">C9/1000+B10</f>
        <v>7.697000000000001</v>
      </c>
      <c r="D10" s="176">
        <f t="shared" si="3"/>
        <v>11.602</v>
      </c>
      <c r="E10" s="176">
        <f t="shared" si="3"/>
        <v>16.731000000000002</v>
      </c>
      <c r="F10" s="176">
        <f t="shared" si="3"/>
        <v>20.345000000000002</v>
      </c>
      <c r="G10" s="176">
        <f t="shared" si="3"/>
        <v>22.152000000000001</v>
      </c>
      <c r="H10" s="176">
        <f t="shared" si="3"/>
        <v>26.405999999999999</v>
      </c>
      <c r="I10" s="176">
        <f t="shared" si="3"/>
        <v>30.251999999999999</v>
      </c>
      <c r="J10" s="176">
        <f t="shared" si="3"/>
        <v>31.593</v>
      </c>
      <c r="K10" s="176">
        <f t="shared" si="3"/>
        <v>35.207999999999998</v>
      </c>
      <c r="L10" s="176">
        <f t="shared" si="3"/>
        <v>38.296999999999997</v>
      </c>
      <c r="M10" s="176">
        <f t="shared" si="3"/>
        <v>38.296999999999997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>
        <f>IF(ISERROR(HI!F15),#REF!,HI!F15)</f>
        <v>4.9591720972537795E-5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>
        <f>IF(ISERROR(HI!F15),#REF!,HI!F15)</f>
        <v>4.9591720972537795E-5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08695DB0-FBB6-4C7B-B50E-F4F6D3B8D4E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2019</v>
      </c>
      <c r="C4" s="113" t="s">
        <v>12</v>
      </c>
      <c r="D4" s="218" t="s">
        <v>198</v>
      </c>
      <c r="E4" s="218" t="s">
        <v>199</v>
      </c>
      <c r="F4" s="218" t="s">
        <v>200</v>
      </c>
      <c r="G4" s="218" t="s">
        <v>201</v>
      </c>
      <c r="H4" s="218" t="s">
        <v>202</v>
      </c>
      <c r="I4" s="218" t="s">
        <v>203</v>
      </c>
      <c r="J4" s="218" t="s">
        <v>204</v>
      </c>
      <c r="K4" s="218" t="s">
        <v>205</v>
      </c>
      <c r="L4" s="218" t="s">
        <v>206</v>
      </c>
      <c r="M4" s="218" t="s">
        <v>207</v>
      </c>
      <c r="N4" s="218" t="s">
        <v>208</v>
      </c>
      <c r="O4" s="218" t="s">
        <v>209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6.6666666666659999</v>
      </c>
      <c r="D7" s="47">
        <v>4.6170099999999996</v>
      </c>
      <c r="E7" s="47">
        <v>5.3599699999999997</v>
      </c>
      <c r="F7" s="47">
        <v>0.89100999999899999</v>
      </c>
      <c r="G7" s="47">
        <v>5.7503399999990004</v>
      </c>
      <c r="H7" s="47">
        <v>4.8678299999999997</v>
      </c>
      <c r="I7" s="47">
        <v>5.7103899999990002</v>
      </c>
      <c r="J7" s="47">
        <v>0.44231999999999999</v>
      </c>
      <c r="K7" s="47">
        <v>5.2434000000000003</v>
      </c>
      <c r="L7" s="47">
        <v>5.2428699999989998</v>
      </c>
      <c r="M7" s="47">
        <v>0</v>
      </c>
      <c r="N7" s="47">
        <v>14.650370000000001</v>
      </c>
      <c r="O7" s="47">
        <v>0</v>
      </c>
      <c r="P7" s="48">
        <v>52.775509999999997</v>
      </c>
      <c r="Q7" s="71">
        <v>0.71966604545400004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2165</v>
      </c>
      <c r="C9" s="47">
        <v>180.416666666667</v>
      </c>
      <c r="D9" s="47">
        <v>252.51475000000099</v>
      </c>
      <c r="E9" s="47">
        <v>374.300980000001</v>
      </c>
      <c r="F9" s="47">
        <v>-177.93955</v>
      </c>
      <c r="G9" s="47">
        <v>371.86058999999801</v>
      </c>
      <c r="H9" s="47">
        <v>406.28937000000002</v>
      </c>
      <c r="I9" s="47">
        <v>-170.53082999999901</v>
      </c>
      <c r="J9" s="47">
        <v>355.69305000000003</v>
      </c>
      <c r="K9" s="47">
        <v>355.37811000000102</v>
      </c>
      <c r="L9" s="47">
        <v>-177.34325999999899</v>
      </c>
      <c r="M9" s="47">
        <v>587.36627999999996</v>
      </c>
      <c r="N9" s="47">
        <v>211.511</v>
      </c>
      <c r="O9" s="47">
        <v>0</v>
      </c>
      <c r="P9" s="48">
        <v>2389.1004899999998</v>
      </c>
      <c r="Q9" s="71">
        <v>1.203829766113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846.641952908642</v>
      </c>
      <c r="C11" s="47">
        <v>70.553496075720005</v>
      </c>
      <c r="D11" s="47">
        <v>100.83696999999999</v>
      </c>
      <c r="E11" s="47">
        <v>30.766069999999999</v>
      </c>
      <c r="F11" s="47">
        <v>38.854089999998997</v>
      </c>
      <c r="G11" s="47">
        <v>143.74464999999901</v>
      </c>
      <c r="H11" s="47">
        <v>53.416930000000001</v>
      </c>
      <c r="I11" s="47">
        <v>59.124349999998998</v>
      </c>
      <c r="J11" s="47">
        <v>99.584059999999994</v>
      </c>
      <c r="K11" s="47">
        <v>59.157620000000001</v>
      </c>
      <c r="L11" s="47">
        <v>49.682979999998999</v>
      </c>
      <c r="M11" s="47">
        <v>33.61833</v>
      </c>
      <c r="N11" s="47">
        <v>157.82471000000001</v>
      </c>
      <c r="O11" s="47">
        <v>0</v>
      </c>
      <c r="P11" s="48">
        <v>826.610759999999</v>
      </c>
      <c r="Q11" s="71">
        <v>1.065098640138</v>
      </c>
    </row>
    <row r="12" spans="1:17" ht="14.45" customHeight="1" x14ac:dyDescent="0.2">
      <c r="A12" s="15" t="s">
        <v>22</v>
      </c>
      <c r="B12" s="46">
        <v>94.703377458785994</v>
      </c>
      <c r="C12" s="47">
        <v>7.891948121565</v>
      </c>
      <c r="D12" s="47">
        <v>0</v>
      </c>
      <c r="E12" s="47">
        <v>4.4290000000000003</v>
      </c>
      <c r="F12" s="47">
        <v>0.79299999999899995</v>
      </c>
      <c r="G12" s="47">
        <v>1.3324999999989999</v>
      </c>
      <c r="H12" s="47">
        <v>1.1978</v>
      </c>
      <c r="I12" s="47">
        <v>1.557999999999</v>
      </c>
      <c r="J12" s="47">
        <v>2.8077299999999998</v>
      </c>
      <c r="K12" s="47">
        <v>44.888170000000002</v>
      </c>
      <c r="L12" s="47">
        <v>44.386709999998999</v>
      </c>
      <c r="M12" s="47">
        <v>32.578270000000003</v>
      </c>
      <c r="N12" s="47">
        <v>4.10989</v>
      </c>
      <c r="O12" s="47">
        <v>0</v>
      </c>
      <c r="P12" s="48">
        <v>138.08107000000001</v>
      </c>
      <c r="Q12" s="71">
        <v>1.5905862978430001</v>
      </c>
    </row>
    <row r="13" spans="1:17" ht="14.45" customHeight="1" x14ac:dyDescent="0.2">
      <c r="A13" s="15" t="s">
        <v>23</v>
      </c>
      <c r="B13" s="46">
        <v>105</v>
      </c>
      <c r="C13" s="47">
        <v>8.75</v>
      </c>
      <c r="D13" s="47">
        <v>19.473749999999999</v>
      </c>
      <c r="E13" s="47">
        <v>9.5186100000000007</v>
      </c>
      <c r="F13" s="47">
        <v>19.349329999999998</v>
      </c>
      <c r="G13" s="47">
        <v>2.9904999999989998</v>
      </c>
      <c r="H13" s="47">
        <v>14.64162</v>
      </c>
      <c r="I13" s="47">
        <v>10.496729999999999</v>
      </c>
      <c r="J13" s="47">
        <v>16.4649</v>
      </c>
      <c r="K13" s="47">
        <v>2.7033399999999999</v>
      </c>
      <c r="L13" s="47">
        <v>10.96402</v>
      </c>
      <c r="M13" s="47">
        <v>12.116820000000001</v>
      </c>
      <c r="N13" s="47">
        <v>6.0818500000000002</v>
      </c>
      <c r="O13" s="47">
        <v>0</v>
      </c>
      <c r="P13" s="48">
        <v>124.80146999999999</v>
      </c>
      <c r="Q13" s="71">
        <v>1.2966386493499999</v>
      </c>
    </row>
    <row r="14" spans="1:17" ht="14.45" customHeight="1" x14ac:dyDescent="0.2">
      <c r="A14" s="15" t="s">
        <v>24</v>
      </c>
      <c r="B14" s="46">
        <v>2060.4844189663299</v>
      </c>
      <c r="C14" s="47">
        <v>171.70703491386101</v>
      </c>
      <c r="D14" s="47">
        <v>251.376000000001</v>
      </c>
      <c r="E14" s="47">
        <v>203.501</v>
      </c>
      <c r="F14" s="47">
        <v>192.822</v>
      </c>
      <c r="G14" s="47">
        <v>160.40099999999899</v>
      </c>
      <c r="H14" s="47">
        <v>153.81</v>
      </c>
      <c r="I14" s="47">
        <v>133.89299999999901</v>
      </c>
      <c r="J14" s="47">
        <v>129.01499999999999</v>
      </c>
      <c r="K14" s="47">
        <v>130.697</v>
      </c>
      <c r="L14" s="47">
        <v>132.76999999999899</v>
      </c>
      <c r="M14" s="47">
        <v>172.375</v>
      </c>
      <c r="N14" s="47">
        <v>189.26599999999999</v>
      </c>
      <c r="O14" s="47">
        <v>0</v>
      </c>
      <c r="P14" s="48">
        <v>1849.9259999999999</v>
      </c>
      <c r="Q14" s="71">
        <v>0.97943040594300002</v>
      </c>
    </row>
    <row r="15" spans="1:17" ht="14.45" customHeight="1" x14ac:dyDescent="0.2">
      <c r="A15" s="15" t="s">
        <v>25</v>
      </c>
      <c r="B15" s="46">
        <v>356625.32024775498</v>
      </c>
      <c r="C15" s="47">
        <v>29718.7766873129</v>
      </c>
      <c r="D15" s="47">
        <v>28840.4825100001</v>
      </c>
      <c r="E15" s="47">
        <v>26206.654620000099</v>
      </c>
      <c r="F15" s="47">
        <v>30871.251739999901</v>
      </c>
      <c r="G15" s="47">
        <v>31009.0946899999</v>
      </c>
      <c r="H15" s="47">
        <v>29397.810219999999</v>
      </c>
      <c r="I15" s="47">
        <v>35280.686569999903</v>
      </c>
      <c r="J15" s="47">
        <v>25635.654299999998</v>
      </c>
      <c r="K15" s="47">
        <v>22971.471320000001</v>
      </c>
      <c r="L15" s="47">
        <v>34659.543299999903</v>
      </c>
      <c r="M15" s="47">
        <v>31366.077590000001</v>
      </c>
      <c r="N15" s="47">
        <v>29880.02951</v>
      </c>
      <c r="O15" s="47">
        <v>0</v>
      </c>
      <c r="P15" s="48">
        <v>326118.75637000002</v>
      </c>
      <c r="Q15" s="71">
        <v>0.99759017613400003</v>
      </c>
    </row>
    <row r="16" spans="1:17" ht="14.45" customHeight="1" x14ac:dyDescent="0.2">
      <c r="A16" s="15" t="s">
        <v>26</v>
      </c>
      <c r="B16" s="46">
        <v>-8400</v>
      </c>
      <c r="C16" s="47">
        <v>-700</v>
      </c>
      <c r="D16" s="47">
        <v>-842.61752000000195</v>
      </c>
      <c r="E16" s="47">
        <v>-748.49283000000196</v>
      </c>
      <c r="F16" s="47">
        <v>-714.811039999998</v>
      </c>
      <c r="G16" s="47">
        <v>-789.74336999999696</v>
      </c>
      <c r="H16" s="47">
        <v>-870.69633999999996</v>
      </c>
      <c r="I16" s="47">
        <v>-761.36133999999697</v>
      </c>
      <c r="J16" s="47">
        <v>-702.30227000000002</v>
      </c>
      <c r="K16" s="47">
        <v>-567.57081000000096</v>
      </c>
      <c r="L16" s="47">
        <v>-775.95911999999703</v>
      </c>
      <c r="M16" s="47">
        <v>-780.69586000000004</v>
      </c>
      <c r="N16" s="47">
        <v>-877.97349999999994</v>
      </c>
      <c r="O16" s="47">
        <v>0</v>
      </c>
      <c r="P16" s="48">
        <v>-8432.2239999999892</v>
      </c>
      <c r="Q16" s="71">
        <v>1.0950940259740001</v>
      </c>
    </row>
    <row r="17" spans="1:17" ht="14.45" customHeight="1" x14ac:dyDescent="0.2">
      <c r="A17" s="15" t="s">
        <v>27</v>
      </c>
      <c r="B17" s="46">
        <v>428.67098901855798</v>
      </c>
      <c r="C17" s="47">
        <v>35.722582418213001</v>
      </c>
      <c r="D17" s="47">
        <v>52.556060000000002</v>
      </c>
      <c r="E17" s="47">
        <v>33.860230000000001</v>
      </c>
      <c r="F17" s="47">
        <v>65.143699999999001</v>
      </c>
      <c r="G17" s="47">
        <v>245.457889999999</v>
      </c>
      <c r="H17" s="47">
        <v>145.15419</v>
      </c>
      <c r="I17" s="47">
        <v>25.914569999998999</v>
      </c>
      <c r="J17" s="47">
        <v>16.74342</v>
      </c>
      <c r="K17" s="47">
        <v>54.994190000000003</v>
      </c>
      <c r="L17" s="47">
        <v>62.039079999998997</v>
      </c>
      <c r="M17" s="47">
        <v>19.775690000000001</v>
      </c>
      <c r="N17" s="47">
        <v>54.894919999999999</v>
      </c>
      <c r="O17" s="47">
        <v>0</v>
      </c>
      <c r="P17" s="48">
        <v>776.53393999999901</v>
      </c>
      <c r="Q17" s="71">
        <v>1.976172767102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6.8659999999999997</v>
      </c>
      <c r="E18" s="47">
        <v>10.808999999999999</v>
      </c>
      <c r="F18" s="47">
        <v>5.6159999999989996</v>
      </c>
      <c r="G18" s="47">
        <v>13.723999999999</v>
      </c>
      <c r="H18" s="47">
        <v>7.3220000000000001</v>
      </c>
      <c r="I18" s="47">
        <v>6.1289999999990004</v>
      </c>
      <c r="J18" s="47">
        <v>0</v>
      </c>
      <c r="K18" s="47">
        <v>0</v>
      </c>
      <c r="L18" s="47">
        <v>4.087999999999</v>
      </c>
      <c r="M18" s="47">
        <v>12.972</v>
      </c>
      <c r="N18" s="47">
        <v>22.428999999999998</v>
      </c>
      <c r="O18" s="47">
        <v>0</v>
      </c>
      <c r="P18" s="48">
        <v>89.954999999999004</v>
      </c>
      <c r="Q18" s="71" t="s">
        <v>219</v>
      </c>
    </row>
    <row r="19" spans="1:17" ht="14.45" customHeight="1" x14ac:dyDescent="0.2">
      <c r="A19" s="15" t="s">
        <v>29</v>
      </c>
      <c r="B19" s="46">
        <v>1458.76243284567</v>
      </c>
      <c r="C19" s="47">
        <v>121.563536070472</v>
      </c>
      <c r="D19" s="47">
        <v>86.221860000000007</v>
      </c>
      <c r="E19" s="47">
        <v>232.31076999999999</v>
      </c>
      <c r="F19" s="47">
        <v>289.70203999999899</v>
      </c>
      <c r="G19" s="47">
        <v>256.08779999999899</v>
      </c>
      <c r="H19" s="47">
        <v>169.94996</v>
      </c>
      <c r="I19" s="47">
        <v>73.501919999999004</v>
      </c>
      <c r="J19" s="47">
        <v>116.12029</v>
      </c>
      <c r="K19" s="47">
        <v>67.877570000000006</v>
      </c>
      <c r="L19" s="47">
        <v>105.73335</v>
      </c>
      <c r="M19" s="47">
        <v>85.758880000000005</v>
      </c>
      <c r="N19" s="47">
        <v>283.94418000000002</v>
      </c>
      <c r="O19" s="47">
        <v>0</v>
      </c>
      <c r="P19" s="48">
        <v>1767.2086200000001</v>
      </c>
      <c r="Q19" s="71">
        <v>1.321574991021</v>
      </c>
    </row>
    <row r="20" spans="1:17" ht="14.45" customHeight="1" x14ac:dyDescent="0.2">
      <c r="A20" s="15" t="s">
        <v>30</v>
      </c>
      <c r="B20" s="46">
        <v>49545.294642000103</v>
      </c>
      <c r="C20" s="47">
        <v>4128.7745535000004</v>
      </c>
      <c r="D20" s="47">
        <v>4044.9630100000099</v>
      </c>
      <c r="E20" s="47">
        <v>4084.1114600000101</v>
      </c>
      <c r="F20" s="47">
        <v>4163.61077999999</v>
      </c>
      <c r="G20" s="47">
        <v>4091.1405099999802</v>
      </c>
      <c r="H20" s="47">
        <v>4144.4396100000004</v>
      </c>
      <c r="I20" s="47">
        <v>4073.6260499999898</v>
      </c>
      <c r="J20" s="47">
        <v>5758.7701900000002</v>
      </c>
      <c r="K20" s="47">
        <v>4141.3012100000096</v>
      </c>
      <c r="L20" s="47">
        <v>4059.6284499999801</v>
      </c>
      <c r="M20" s="47">
        <v>4027.0218500000001</v>
      </c>
      <c r="N20" s="47">
        <v>5516.7700599999998</v>
      </c>
      <c r="O20" s="47">
        <v>0</v>
      </c>
      <c r="P20" s="48">
        <v>48105.383179999997</v>
      </c>
      <c r="Q20" s="71">
        <v>1.0592045160270001</v>
      </c>
    </row>
    <row r="21" spans="1:17" ht="14.45" customHeight="1" x14ac:dyDescent="0.2">
      <c r="A21" s="16" t="s">
        <v>31</v>
      </c>
      <c r="B21" s="46">
        <v>4534.99999999993</v>
      </c>
      <c r="C21" s="47">
        <v>377.916666666661</v>
      </c>
      <c r="D21" s="47">
        <v>375.43960000000101</v>
      </c>
      <c r="E21" s="47">
        <v>375.442980000001</v>
      </c>
      <c r="F21" s="47">
        <v>375.44199999999898</v>
      </c>
      <c r="G21" s="47">
        <v>375.44198999999799</v>
      </c>
      <c r="H21" s="47">
        <v>375.44200999999998</v>
      </c>
      <c r="I21" s="47">
        <v>375.44100999999898</v>
      </c>
      <c r="J21" s="47">
        <v>375.44101000000001</v>
      </c>
      <c r="K21" s="47">
        <v>375.43283000000099</v>
      </c>
      <c r="L21" s="47">
        <v>379.58367999999803</v>
      </c>
      <c r="M21" s="47">
        <v>379.61873000000003</v>
      </c>
      <c r="N21" s="47">
        <v>379.66904</v>
      </c>
      <c r="O21" s="47">
        <v>0</v>
      </c>
      <c r="P21" s="48">
        <v>4142.3948799999998</v>
      </c>
      <c r="Q21" s="71">
        <v>0.99646664448199995</v>
      </c>
    </row>
    <row r="22" spans="1:17" ht="14.45" customHeight="1" x14ac:dyDescent="0.2">
      <c r="A22" s="15" t="s">
        <v>32</v>
      </c>
      <c r="B22" s="46">
        <v>10.3</v>
      </c>
      <c r="C22" s="47">
        <v>0.85833333333299999</v>
      </c>
      <c r="D22" s="47">
        <v>0</v>
      </c>
      <c r="E22" s="47">
        <v>0</v>
      </c>
      <c r="F22" s="47">
        <v>0</v>
      </c>
      <c r="G22" s="47">
        <v>1.327999999999</v>
      </c>
      <c r="H22" s="47">
        <v>41.64564</v>
      </c>
      <c r="I22" s="47">
        <v>23.521999999999</v>
      </c>
      <c r="J22" s="47">
        <v>3.29</v>
      </c>
      <c r="K22" s="47">
        <v>6.9880000000000004</v>
      </c>
      <c r="L22" s="47">
        <v>20.327899999999001</v>
      </c>
      <c r="M22" s="47">
        <v>18.149999999999999</v>
      </c>
      <c r="N22" s="47">
        <v>32.244079999999997</v>
      </c>
      <c r="O22" s="47">
        <v>0</v>
      </c>
      <c r="P22" s="48">
        <v>147.49562</v>
      </c>
      <c r="Q22" s="71">
        <v>15.621777934686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2.3283064365386999E-10</v>
      </c>
      <c r="C24" s="47">
        <v>2.18278728425503E-11</v>
      </c>
      <c r="D24" s="47">
        <v>129.66242000000801</v>
      </c>
      <c r="E24" s="47">
        <v>775.63629000000196</v>
      </c>
      <c r="F24" s="47">
        <v>56.440489999999997</v>
      </c>
      <c r="G24" s="47">
        <v>46.268739999998999</v>
      </c>
      <c r="H24" s="47">
        <v>7.0509399999999998</v>
      </c>
      <c r="I24" s="47">
        <v>24.354749999991</v>
      </c>
      <c r="J24" s="47">
        <v>69.986639999998999</v>
      </c>
      <c r="K24" s="47">
        <v>13.798369999996</v>
      </c>
      <c r="L24" s="47">
        <v>120.653019999983</v>
      </c>
      <c r="M24" s="47">
        <v>112.58072999999401</v>
      </c>
      <c r="N24" s="47">
        <v>213.74328999999901</v>
      </c>
      <c r="O24" s="47">
        <v>0</v>
      </c>
      <c r="P24" s="48">
        <v>1570.17567999997</v>
      </c>
      <c r="Q24" s="71"/>
    </row>
    <row r="25" spans="1:17" ht="14.45" customHeight="1" x14ac:dyDescent="0.2">
      <c r="A25" s="17" t="s">
        <v>35</v>
      </c>
      <c r="B25" s="49">
        <v>409555.17806095298</v>
      </c>
      <c r="C25" s="50">
        <v>34129.598171746104</v>
      </c>
      <c r="D25" s="50">
        <v>33322.392420000098</v>
      </c>
      <c r="E25" s="50">
        <v>31598.2081500001</v>
      </c>
      <c r="F25" s="50">
        <v>35187.165589999902</v>
      </c>
      <c r="G25" s="50">
        <v>35934.879829999802</v>
      </c>
      <c r="H25" s="50">
        <v>34052.341780000002</v>
      </c>
      <c r="I25" s="50">
        <v>39162.066169999896</v>
      </c>
      <c r="J25" s="50">
        <v>31877.710640000001</v>
      </c>
      <c r="K25" s="50">
        <v>27662.360320000102</v>
      </c>
      <c r="L25" s="50">
        <v>38701.340979999797</v>
      </c>
      <c r="M25" s="50">
        <v>36079.314310000002</v>
      </c>
      <c r="N25" s="50">
        <v>36089.1944</v>
      </c>
      <c r="O25" s="50">
        <v>0</v>
      </c>
      <c r="P25" s="51">
        <v>379666.97459</v>
      </c>
      <c r="Q25" s="72">
        <v>1.0112975644919999</v>
      </c>
    </row>
    <row r="26" spans="1:17" ht="14.45" customHeight="1" x14ac:dyDescent="0.2">
      <c r="A26" s="15" t="s">
        <v>36</v>
      </c>
      <c r="B26" s="46">
        <v>9843.6242203064103</v>
      </c>
      <c r="C26" s="47">
        <v>820.30201835886703</v>
      </c>
      <c r="D26" s="47">
        <v>754.09744000000103</v>
      </c>
      <c r="E26" s="47">
        <v>793.21888999999999</v>
      </c>
      <c r="F26" s="47">
        <v>721.64869000000101</v>
      </c>
      <c r="G26" s="47">
        <v>839.04728999999998</v>
      </c>
      <c r="H26" s="47">
        <v>719.96028999999999</v>
      </c>
      <c r="I26" s="47">
        <v>1008.84457</v>
      </c>
      <c r="J26" s="47">
        <v>875.45259999999996</v>
      </c>
      <c r="K26" s="47">
        <v>685.78489999999999</v>
      </c>
      <c r="L26" s="47">
        <v>681.63185999999996</v>
      </c>
      <c r="M26" s="47">
        <v>770.80571999999995</v>
      </c>
      <c r="N26" s="47">
        <v>604.14452000000006</v>
      </c>
      <c r="O26" s="47">
        <v>0</v>
      </c>
      <c r="P26" s="48">
        <v>8454.6367699999992</v>
      </c>
      <c r="Q26" s="71">
        <v>0.93697604726700001</v>
      </c>
    </row>
    <row r="27" spans="1:17" ht="14.45" customHeight="1" x14ac:dyDescent="0.2">
      <c r="A27" s="18" t="s">
        <v>37</v>
      </c>
      <c r="B27" s="49">
        <v>419398.80228125898</v>
      </c>
      <c r="C27" s="50">
        <v>34949.900190104898</v>
      </c>
      <c r="D27" s="50">
        <v>34076.489860000103</v>
      </c>
      <c r="E27" s="50">
        <v>32391.427040000101</v>
      </c>
      <c r="F27" s="50">
        <v>35908.814279999897</v>
      </c>
      <c r="G27" s="50">
        <v>36773.927119999797</v>
      </c>
      <c r="H27" s="50">
        <v>34772.302069999998</v>
      </c>
      <c r="I27" s="50">
        <v>40170.910739999897</v>
      </c>
      <c r="J27" s="50">
        <v>32753.163240000002</v>
      </c>
      <c r="K27" s="50">
        <v>28348.1452200001</v>
      </c>
      <c r="L27" s="50">
        <v>39382.972839999798</v>
      </c>
      <c r="M27" s="50">
        <v>36850.120029999998</v>
      </c>
      <c r="N27" s="50">
        <v>36693.338920000002</v>
      </c>
      <c r="O27" s="50">
        <v>0</v>
      </c>
      <c r="P27" s="51">
        <v>388121.61135999998</v>
      </c>
      <c r="Q27" s="72">
        <v>1.009553179236</v>
      </c>
    </row>
    <row r="28" spans="1:17" ht="14.45" customHeight="1" x14ac:dyDescent="0.2">
      <c r="A28" s="16" t="s">
        <v>38</v>
      </c>
      <c r="B28" s="46">
        <v>22.399594083126001</v>
      </c>
      <c r="C28" s="47">
        <v>1.8666328402600001</v>
      </c>
      <c r="D28" s="47">
        <v>0</v>
      </c>
      <c r="E28" s="47">
        <v>0</v>
      </c>
      <c r="F28" s="47">
        <v>1.8736299999999999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0.2135</v>
      </c>
      <c r="O28" s="47">
        <v>0</v>
      </c>
      <c r="P28" s="48">
        <v>2.0871300000000002</v>
      </c>
      <c r="Q28" s="71">
        <v>0.10164778354700001</v>
      </c>
    </row>
    <row r="29" spans="1:17" ht="14.45" customHeight="1" x14ac:dyDescent="0.2">
      <c r="A29" s="16" t="s">
        <v>39</v>
      </c>
      <c r="B29" s="46">
        <v>10500</v>
      </c>
      <c r="C29" s="47">
        <v>875</v>
      </c>
      <c r="D29" s="47">
        <v>-0.49199999999900002</v>
      </c>
      <c r="E29" s="47">
        <v>1052.6099999999999</v>
      </c>
      <c r="F29" s="47">
        <v>841.66200000000003</v>
      </c>
      <c r="G29" s="47">
        <v>938.37599999999998</v>
      </c>
      <c r="H29" s="47">
        <v>954.68499999999995</v>
      </c>
      <c r="I29" s="47">
        <v>917.74000000000103</v>
      </c>
      <c r="J29" s="47">
        <v>866.89400000000001</v>
      </c>
      <c r="K29" s="47">
        <v>944.40399999999897</v>
      </c>
      <c r="L29" s="47">
        <v>938.99599999999998</v>
      </c>
      <c r="M29" s="47">
        <v>870.91899999999805</v>
      </c>
      <c r="N29" s="47">
        <v>954.82795999999996</v>
      </c>
      <c r="O29" s="47">
        <v>0</v>
      </c>
      <c r="P29" s="48">
        <v>9280.6219600000004</v>
      </c>
      <c r="Q29" s="71">
        <v>0.96422046337599998</v>
      </c>
    </row>
    <row r="30" spans="1:17" ht="14.45" customHeight="1" x14ac:dyDescent="0.2">
      <c r="A30" s="16" t="s">
        <v>40</v>
      </c>
      <c r="B30" s="46">
        <v>425100</v>
      </c>
      <c r="C30" s="47">
        <v>35425</v>
      </c>
      <c r="D30" s="47">
        <v>34677.343740000098</v>
      </c>
      <c r="E30" s="47">
        <v>31867.072399999899</v>
      </c>
      <c r="F30" s="47">
        <v>36636.642740000003</v>
      </c>
      <c r="G30" s="47">
        <v>37159.043250000002</v>
      </c>
      <c r="H30" s="47">
        <v>35748.176449999999</v>
      </c>
      <c r="I30" s="47">
        <v>42048.528259999999</v>
      </c>
      <c r="J30" s="47">
        <v>30880.156190000002</v>
      </c>
      <c r="K30" s="47">
        <v>28120.959200000001</v>
      </c>
      <c r="L30" s="47">
        <v>41356.166469999996</v>
      </c>
      <c r="M30" s="47">
        <v>37686.1695599999</v>
      </c>
      <c r="N30" s="47">
        <v>36743.785949999998</v>
      </c>
      <c r="O30" s="47">
        <v>0</v>
      </c>
      <c r="P30" s="48">
        <v>392924.04421000002</v>
      </c>
      <c r="Q30" s="71">
        <v>1.0083378307819999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731.48073999999895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731.48073999999895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325F59F-0B25-4E40-9A2F-356AA611799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3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1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5" customHeight="1" thickBot="1" x14ac:dyDescent="0.2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5" customHeight="1" x14ac:dyDescent="0.2">
      <c r="A4" s="61"/>
      <c r="B4" s="301"/>
      <c r="C4" s="302"/>
      <c r="D4" s="302"/>
      <c r="E4" s="302"/>
      <c r="F4" s="305" t="s">
        <v>214</v>
      </c>
      <c r="G4" s="307" t="s">
        <v>46</v>
      </c>
      <c r="H4" s="115" t="s">
        <v>112</v>
      </c>
      <c r="I4" s="305" t="s">
        <v>47</v>
      </c>
      <c r="J4" s="307" t="s">
        <v>216</v>
      </c>
      <c r="K4" s="308" t="s">
        <v>217</v>
      </c>
    </row>
    <row r="5" spans="1:11" ht="39" thickBot="1" x14ac:dyDescent="0.2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06"/>
      <c r="G5" s="306"/>
      <c r="H5" s="25" t="s">
        <v>215</v>
      </c>
      <c r="I5" s="306"/>
      <c r="J5" s="306"/>
      <c r="K5" s="309"/>
    </row>
    <row r="6" spans="1:11" ht="14.45" customHeight="1" thickBot="1" x14ac:dyDescent="0.25">
      <c r="A6" s="397" t="s">
        <v>221</v>
      </c>
      <c r="B6" s="379">
        <v>388196.94226907601</v>
      </c>
      <c r="C6" s="379">
        <v>395397.17189000099</v>
      </c>
      <c r="D6" s="380">
        <v>7200.2296209246297</v>
      </c>
      <c r="E6" s="381">
        <v>1.018547878246</v>
      </c>
      <c r="F6" s="379">
        <v>409555.17806095298</v>
      </c>
      <c r="G6" s="380">
        <v>375425.57988920697</v>
      </c>
      <c r="H6" s="382">
        <v>36089.1944</v>
      </c>
      <c r="I6" s="379">
        <v>379666.97459</v>
      </c>
      <c r="J6" s="380">
        <v>4241.39470079279</v>
      </c>
      <c r="K6" s="383">
        <v>0.92702276745099998</v>
      </c>
    </row>
    <row r="7" spans="1:11" ht="14.45" customHeight="1" thickBot="1" x14ac:dyDescent="0.25">
      <c r="A7" s="398" t="s">
        <v>222</v>
      </c>
      <c r="B7" s="379">
        <v>337832.19799034001</v>
      </c>
      <c r="C7" s="379">
        <v>339909.95352000103</v>
      </c>
      <c r="D7" s="380">
        <v>2077.75552966032</v>
      </c>
      <c r="E7" s="381">
        <v>1.0061502590389999</v>
      </c>
      <c r="F7" s="379">
        <v>353577.149997089</v>
      </c>
      <c r="G7" s="380">
        <v>324112.38749733102</v>
      </c>
      <c r="H7" s="382">
        <v>29586.59806</v>
      </c>
      <c r="I7" s="379">
        <v>323778.09330000001</v>
      </c>
      <c r="J7" s="380">
        <v>-334.29419733147398</v>
      </c>
      <c r="K7" s="383">
        <v>0.91572120342800001</v>
      </c>
    </row>
    <row r="8" spans="1:11" ht="14.45" customHeight="1" thickBot="1" x14ac:dyDescent="0.25">
      <c r="A8" s="399" t="s">
        <v>223</v>
      </c>
      <c r="B8" s="379">
        <v>3742.4176490393302</v>
      </c>
      <c r="C8" s="379">
        <v>3465.35545000001</v>
      </c>
      <c r="D8" s="380">
        <v>-277.06219903932799</v>
      </c>
      <c r="E8" s="381">
        <v>0.92596705525</v>
      </c>
      <c r="F8" s="379">
        <v>3291.3453303674301</v>
      </c>
      <c r="G8" s="380">
        <v>3017.0665528368099</v>
      </c>
      <c r="H8" s="382">
        <v>395.27605</v>
      </c>
      <c r="I8" s="379">
        <v>4241.6349300000002</v>
      </c>
      <c r="J8" s="380">
        <v>1224.56837716319</v>
      </c>
      <c r="K8" s="383">
        <v>1.2887237601179999</v>
      </c>
    </row>
    <row r="9" spans="1:11" ht="14.45" customHeight="1" thickBot="1" x14ac:dyDescent="0.25">
      <c r="A9" s="400" t="s">
        <v>224</v>
      </c>
      <c r="B9" s="384">
        <v>0</v>
      </c>
      <c r="C9" s="384">
        <v>-2.2383799999999998</v>
      </c>
      <c r="D9" s="385">
        <v>-2.2383799999999998</v>
      </c>
      <c r="E9" s="386" t="s">
        <v>219</v>
      </c>
      <c r="F9" s="384">
        <v>0</v>
      </c>
      <c r="G9" s="385">
        <v>0</v>
      </c>
      <c r="H9" s="387">
        <v>0</v>
      </c>
      <c r="I9" s="384">
        <v>-1.8866599999989999</v>
      </c>
      <c r="J9" s="385">
        <v>-1.8866599999989999</v>
      </c>
      <c r="K9" s="388" t="s">
        <v>219</v>
      </c>
    </row>
    <row r="10" spans="1:11" ht="14.45" customHeight="1" thickBot="1" x14ac:dyDescent="0.25">
      <c r="A10" s="401" t="s">
        <v>225</v>
      </c>
      <c r="B10" s="379">
        <v>0</v>
      </c>
      <c r="C10" s="379">
        <v>-2.2383799999999998</v>
      </c>
      <c r="D10" s="380">
        <v>-2.2383799999999998</v>
      </c>
      <c r="E10" s="389" t="s">
        <v>219</v>
      </c>
      <c r="F10" s="379">
        <v>0</v>
      </c>
      <c r="G10" s="380">
        <v>0</v>
      </c>
      <c r="H10" s="382">
        <v>0</v>
      </c>
      <c r="I10" s="379">
        <v>-1.8866599999989999</v>
      </c>
      <c r="J10" s="380">
        <v>-1.8866599999989999</v>
      </c>
      <c r="K10" s="390" t="s">
        <v>219</v>
      </c>
    </row>
    <row r="11" spans="1:11" ht="14.45" customHeight="1" thickBot="1" x14ac:dyDescent="0.25">
      <c r="A11" s="400" t="s">
        <v>226</v>
      </c>
      <c r="B11" s="384">
        <v>0</v>
      </c>
      <c r="C11" s="384">
        <v>0.81633999999999995</v>
      </c>
      <c r="D11" s="385">
        <v>0.81633999999999995</v>
      </c>
      <c r="E11" s="386" t="s">
        <v>219</v>
      </c>
      <c r="F11" s="384">
        <v>0</v>
      </c>
      <c r="G11" s="385">
        <v>0</v>
      </c>
      <c r="H11" s="387">
        <v>1.09823</v>
      </c>
      <c r="I11" s="384">
        <v>-24.609110000000001</v>
      </c>
      <c r="J11" s="385">
        <v>-24.609110000000001</v>
      </c>
      <c r="K11" s="388" t="s">
        <v>219</v>
      </c>
    </row>
    <row r="12" spans="1:11" ht="14.45" customHeight="1" thickBot="1" x14ac:dyDescent="0.25">
      <c r="A12" s="401" t="s">
        <v>227</v>
      </c>
      <c r="B12" s="379">
        <v>0</v>
      </c>
      <c r="C12" s="379">
        <v>0.81633999999999995</v>
      </c>
      <c r="D12" s="380">
        <v>0.81633999999999995</v>
      </c>
      <c r="E12" s="389" t="s">
        <v>219</v>
      </c>
      <c r="F12" s="379">
        <v>0</v>
      </c>
      <c r="G12" s="380">
        <v>0</v>
      </c>
      <c r="H12" s="382">
        <v>1.09823</v>
      </c>
      <c r="I12" s="379">
        <v>-24.609110000000001</v>
      </c>
      <c r="J12" s="380">
        <v>-24.609110000000001</v>
      </c>
      <c r="K12" s="390" t="s">
        <v>219</v>
      </c>
    </row>
    <row r="13" spans="1:11" ht="14.45" customHeight="1" thickBot="1" x14ac:dyDescent="0.25">
      <c r="A13" s="400" t="s">
        <v>228</v>
      </c>
      <c r="B13" s="384">
        <v>80</v>
      </c>
      <c r="C13" s="384">
        <v>72.835489999999993</v>
      </c>
      <c r="D13" s="385">
        <v>-7.1645099999989998</v>
      </c>
      <c r="E13" s="391">
        <v>0.91044362499999998</v>
      </c>
      <c r="F13" s="384">
        <v>80</v>
      </c>
      <c r="G13" s="385">
        <v>73.333333333333002</v>
      </c>
      <c r="H13" s="387">
        <v>14.650370000000001</v>
      </c>
      <c r="I13" s="384">
        <v>52.775509999999997</v>
      </c>
      <c r="J13" s="385">
        <v>-20.557823333333001</v>
      </c>
      <c r="K13" s="392">
        <v>0.65969387499900001</v>
      </c>
    </row>
    <row r="14" spans="1:11" ht="14.45" customHeight="1" thickBot="1" x14ac:dyDescent="0.25">
      <c r="A14" s="401" t="s">
        <v>229</v>
      </c>
      <c r="B14" s="379">
        <v>80</v>
      </c>
      <c r="C14" s="379">
        <v>73.122060000000005</v>
      </c>
      <c r="D14" s="380">
        <v>-6.8779399999989996</v>
      </c>
      <c r="E14" s="381">
        <v>0.91402574999999997</v>
      </c>
      <c r="F14" s="379">
        <v>80</v>
      </c>
      <c r="G14" s="380">
        <v>73.333333333333002</v>
      </c>
      <c r="H14" s="382">
        <v>14.650370000000001</v>
      </c>
      <c r="I14" s="379">
        <v>52.775509999999997</v>
      </c>
      <c r="J14" s="380">
        <v>-20.557823333333001</v>
      </c>
      <c r="K14" s="383">
        <v>0.65969387499900001</v>
      </c>
    </row>
    <row r="15" spans="1:11" ht="14.45" customHeight="1" thickBot="1" x14ac:dyDescent="0.25">
      <c r="A15" s="401" t="s">
        <v>230</v>
      </c>
      <c r="B15" s="379">
        <v>0</v>
      </c>
      <c r="C15" s="379">
        <v>-0.28656999999999999</v>
      </c>
      <c r="D15" s="380">
        <v>-0.28656999999999999</v>
      </c>
      <c r="E15" s="389" t="s">
        <v>231</v>
      </c>
      <c r="F15" s="379">
        <v>0</v>
      </c>
      <c r="G15" s="380">
        <v>0</v>
      </c>
      <c r="H15" s="382">
        <v>0</v>
      </c>
      <c r="I15" s="379">
        <v>0</v>
      </c>
      <c r="J15" s="380">
        <v>0</v>
      </c>
      <c r="K15" s="390" t="s">
        <v>219</v>
      </c>
    </row>
    <row r="16" spans="1:11" ht="14.45" customHeight="1" thickBot="1" x14ac:dyDescent="0.25">
      <c r="A16" s="400" t="s">
        <v>232</v>
      </c>
      <c r="B16" s="384">
        <v>2481.5048538371898</v>
      </c>
      <c r="C16" s="384">
        <v>1929.1924200000001</v>
      </c>
      <c r="D16" s="385">
        <v>-552.31243383719004</v>
      </c>
      <c r="E16" s="391">
        <v>0.777428428969</v>
      </c>
      <c r="F16" s="384">
        <v>2165</v>
      </c>
      <c r="G16" s="385">
        <v>1984.5833333333301</v>
      </c>
      <c r="H16" s="387">
        <v>211.511</v>
      </c>
      <c r="I16" s="384">
        <v>2389.1004899999998</v>
      </c>
      <c r="J16" s="385">
        <v>404.517156666669</v>
      </c>
      <c r="K16" s="392">
        <v>1.1035106189370001</v>
      </c>
    </row>
    <row r="17" spans="1:11" ht="14.45" customHeight="1" thickBot="1" x14ac:dyDescent="0.25">
      <c r="A17" s="401" t="s">
        <v>233</v>
      </c>
      <c r="B17" s="379">
        <v>35</v>
      </c>
      <c r="C17" s="379">
        <v>42.054839999999999</v>
      </c>
      <c r="D17" s="380">
        <v>7.0548400000000004</v>
      </c>
      <c r="E17" s="381">
        <v>1.201566857142</v>
      </c>
      <c r="F17" s="379">
        <v>25</v>
      </c>
      <c r="G17" s="380">
        <v>22.916666666666</v>
      </c>
      <c r="H17" s="382">
        <v>4.1025600000000004</v>
      </c>
      <c r="I17" s="379">
        <v>13.144880000000001</v>
      </c>
      <c r="J17" s="380">
        <v>-9.7717866666659994</v>
      </c>
      <c r="K17" s="383">
        <v>0.52579520000000002</v>
      </c>
    </row>
    <row r="18" spans="1:11" ht="14.45" customHeight="1" thickBot="1" x14ac:dyDescent="0.25">
      <c r="A18" s="401" t="s">
        <v>234</v>
      </c>
      <c r="B18" s="379">
        <v>10</v>
      </c>
      <c r="C18" s="379">
        <v>10.477959999999999</v>
      </c>
      <c r="D18" s="380">
        <v>0.47796</v>
      </c>
      <c r="E18" s="381">
        <v>1.0477959999999999</v>
      </c>
      <c r="F18" s="379">
        <v>10</v>
      </c>
      <c r="G18" s="380">
        <v>9.1666666666659999</v>
      </c>
      <c r="H18" s="382">
        <v>2.5438299999999998</v>
      </c>
      <c r="I18" s="379">
        <v>8.2132499999990003</v>
      </c>
      <c r="J18" s="380">
        <v>-0.953416666666</v>
      </c>
      <c r="K18" s="383">
        <v>0.82132499999899999</v>
      </c>
    </row>
    <row r="19" spans="1:11" ht="14.45" customHeight="1" thickBot="1" x14ac:dyDescent="0.25">
      <c r="A19" s="401" t="s">
        <v>235</v>
      </c>
      <c r="B19" s="379">
        <v>25</v>
      </c>
      <c r="C19" s="379">
        <v>21.636299999999999</v>
      </c>
      <c r="D19" s="380">
        <v>-3.363699999999</v>
      </c>
      <c r="E19" s="381">
        <v>0.865452</v>
      </c>
      <c r="F19" s="379">
        <v>25</v>
      </c>
      <c r="G19" s="380">
        <v>22.916666666666</v>
      </c>
      <c r="H19" s="382">
        <v>3.5937000000000001</v>
      </c>
      <c r="I19" s="379">
        <v>23.449159999999999</v>
      </c>
      <c r="J19" s="380">
        <v>0.53249333333299997</v>
      </c>
      <c r="K19" s="383">
        <v>0.937966399999</v>
      </c>
    </row>
    <row r="20" spans="1:11" ht="14.45" customHeight="1" thickBot="1" x14ac:dyDescent="0.25">
      <c r="A20" s="401" t="s">
        <v>236</v>
      </c>
      <c r="B20" s="379">
        <v>1284.3103197901</v>
      </c>
      <c r="C20" s="379">
        <v>1018.25635</v>
      </c>
      <c r="D20" s="380">
        <v>-266.05396979009902</v>
      </c>
      <c r="E20" s="381">
        <v>0.79284292457100003</v>
      </c>
      <c r="F20" s="379">
        <v>1180</v>
      </c>
      <c r="G20" s="380">
        <v>1081.6666666666699</v>
      </c>
      <c r="H20" s="382">
        <v>173.18800999999999</v>
      </c>
      <c r="I20" s="379">
        <v>1229.2665400000001</v>
      </c>
      <c r="J20" s="380">
        <v>147.59987333333501</v>
      </c>
      <c r="K20" s="383">
        <v>1.0417513050839999</v>
      </c>
    </row>
    <row r="21" spans="1:11" ht="14.45" customHeight="1" thickBot="1" x14ac:dyDescent="0.25">
      <c r="A21" s="401" t="s">
        <v>237</v>
      </c>
      <c r="B21" s="379">
        <v>795</v>
      </c>
      <c r="C21" s="379">
        <v>495.54716000000002</v>
      </c>
      <c r="D21" s="380">
        <v>-299.45283999999998</v>
      </c>
      <c r="E21" s="381">
        <v>0.62332976100600002</v>
      </c>
      <c r="F21" s="379">
        <v>600</v>
      </c>
      <c r="G21" s="380">
        <v>550</v>
      </c>
      <c r="H21" s="382">
        <v>5.08</v>
      </c>
      <c r="I21" s="379">
        <v>802.85851000000105</v>
      </c>
      <c r="J21" s="380">
        <v>252.85851000000099</v>
      </c>
      <c r="K21" s="383">
        <v>1.3380975166660001</v>
      </c>
    </row>
    <row r="22" spans="1:11" ht="14.45" customHeight="1" thickBot="1" x14ac:dyDescent="0.25">
      <c r="A22" s="401" t="s">
        <v>238</v>
      </c>
      <c r="B22" s="379">
        <v>67.820824978516001</v>
      </c>
      <c r="C22" s="379">
        <v>60.668149999999997</v>
      </c>
      <c r="D22" s="380">
        <v>-7.152674978516</v>
      </c>
      <c r="E22" s="381">
        <v>0.89453571258099995</v>
      </c>
      <c r="F22" s="379">
        <v>65</v>
      </c>
      <c r="G22" s="380">
        <v>59.583333333333002</v>
      </c>
      <c r="H22" s="382">
        <v>5.1334999999999997</v>
      </c>
      <c r="I22" s="379">
        <v>66.814049999999</v>
      </c>
      <c r="J22" s="380">
        <v>7.2307166666659999</v>
      </c>
      <c r="K22" s="383">
        <v>1.0279084615380001</v>
      </c>
    </row>
    <row r="23" spans="1:11" ht="14.45" customHeight="1" thickBot="1" x14ac:dyDescent="0.25">
      <c r="A23" s="401" t="s">
        <v>239</v>
      </c>
      <c r="B23" s="379">
        <v>264.37370906857598</v>
      </c>
      <c r="C23" s="379">
        <v>280.55166000000099</v>
      </c>
      <c r="D23" s="380">
        <v>16.177950931424</v>
      </c>
      <c r="E23" s="381">
        <v>1.061193493817</v>
      </c>
      <c r="F23" s="379">
        <v>260</v>
      </c>
      <c r="G23" s="380">
        <v>238.333333333333</v>
      </c>
      <c r="H23" s="382">
        <v>17.869399999999999</v>
      </c>
      <c r="I23" s="379">
        <v>245.35409999999999</v>
      </c>
      <c r="J23" s="380">
        <v>7.0207666666659998</v>
      </c>
      <c r="K23" s="383">
        <v>0.94366961538399996</v>
      </c>
    </row>
    <row r="24" spans="1:11" ht="14.45" customHeight="1" thickBot="1" x14ac:dyDescent="0.25">
      <c r="A24" s="400" t="s">
        <v>240</v>
      </c>
      <c r="B24" s="384">
        <v>769.00126835695301</v>
      </c>
      <c r="C24" s="384">
        <v>674.11013000000105</v>
      </c>
      <c r="D24" s="385">
        <v>-94.891138356951998</v>
      </c>
      <c r="E24" s="391">
        <v>0.87660470500900001</v>
      </c>
      <c r="F24" s="384">
        <v>846.641952908642</v>
      </c>
      <c r="G24" s="385">
        <v>776.08845683292202</v>
      </c>
      <c r="H24" s="387">
        <v>157.82471000000001</v>
      </c>
      <c r="I24" s="384">
        <v>826.610759999999</v>
      </c>
      <c r="J24" s="385">
        <v>50.522303167076998</v>
      </c>
      <c r="K24" s="392">
        <v>0.97634042012699995</v>
      </c>
    </row>
    <row r="25" spans="1:11" ht="14.45" customHeight="1" thickBot="1" x14ac:dyDescent="0.25">
      <c r="A25" s="401" t="s">
        <v>241</v>
      </c>
      <c r="B25" s="379">
        <v>0</v>
      </c>
      <c r="C25" s="379">
        <v>19.668859999999999</v>
      </c>
      <c r="D25" s="380">
        <v>19.668859999999999</v>
      </c>
      <c r="E25" s="389" t="s">
        <v>219</v>
      </c>
      <c r="F25" s="379">
        <v>0</v>
      </c>
      <c r="G25" s="380">
        <v>0</v>
      </c>
      <c r="H25" s="382">
        <v>4.2384000000000004</v>
      </c>
      <c r="I25" s="379">
        <v>18.53143</v>
      </c>
      <c r="J25" s="380">
        <v>18.53143</v>
      </c>
      <c r="K25" s="390" t="s">
        <v>219</v>
      </c>
    </row>
    <row r="26" spans="1:11" ht="14.45" customHeight="1" thickBot="1" x14ac:dyDescent="0.25">
      <c r="A26" s="401" t="s">
        <v>242</v>
      </c>
      <c r="B26" s="379">
        <v>25</v>
      </c>
      <c r="C26" s="379">
        <v>34.403779999999998</v>
      </c>
      <c r="D26" s="380">
        <v>9.4037799999999994</v>
      </c>
      <c r="E26" s="381">
        <v>1.3761512</v>
      </c>
      <c r="F26" s="379">
        <v>36.875947591475999</v>
      </c>
      <c r="G26" s="380">
        <v>33.802951958853001</v>
      </c>
      <c r="H26" s="382">
        <v>4.3121700000000001</v>
      </c>
      <c r="I26" s="379">
        <v>31.569140000000001</v>
      </c>
      <c r="J26" s="380">
        <v>-2.2338119588529999</v>
      </c>
      <c r="K26" s="383">
        <v>0.85609027189499998</v>
      </c>
    </row>
    <row r="27" spans="1:11" ht="14.45" customHeight="1" thickBot="1" x14ac:dyDescent="0.25">
      <c r="A27" s="401" t="s">
        <v>243</v>
      </c>
      <c r="B27" s="379">
        <v>102.406913832044</v>
      </c>
      <c r="C27" s="379">
        <v>101.33193</v>
      </c>
      <c r="D27" s="380">
        <v>-1.0749838320430001</v>
      </c>
      <c r="E27" s="381">
        <v>0.98950281976200005</v>
      </c>
      <c r="F27" s="379">
        <v>104</v>
      </c>
      <c r="G27" s="380">
        <v>95.333333333333002</v>
      </c>
      <c r="H27" s="382">
        <v>14.14039</v>
      </c>
      <c r="I27" s="379">
        <v>96.841939999998999</v>
      </c>
      <c r="J27" s="380">
        <v>1.5086066666660001</v>
      </c>
      <c r="K27" s="383">
        <v>0.93117249999899998</v>
      </c>
    </row>
    <row r="28" spans="1:11" ht="14.45" customHeight="1" thickBot="1" x14ac:dyDescent="0.25">
      <c r="A28" s="401" t="s">
        <v>244</v>
      </c>
      <c r="B28" s="379">
        <v>175.386211083495</v>
      </c>
      <c r="C28" s="379">
        <v>138.04758000000001</v>
      </c>
      <c r="D28" s="380">
        <v>-37.338631083494001</v>
      </c>
      <c r="E28" s="381">
        <v>0.78710623342099995</v>
      </c>
      <c r="F28" s="379">
        <v>159</v>
      </c>
      <c r="G28" s="380">
        <v>145.75</v>
      </c>
      <c r="H28" s="382">
        <v>34.943539999999999</v>
      </c>
      <c r="I28" s="379">
        <v>152.89072999999999</v>
      </c>
      <c r="J28" s="380">
        <v>7.1407299999990004</v>
      </c>
      <c r="K28" s="383">
        <v>0.96157691823799996</v>
      </c>
    </row>
    <row r="29" spans="1:11" ht="14.45" customHeight="1" thickBot="1" x14ac:dyDescent="0.25">
      <c r="A29" s="401" t="s">
        <v>245</v>
      </c>
      <c r="B29" s="379">
        <v>23.387151671453001</v>
      </c>
      <c r="C29" s="379">
        <v>17.548829999999999</v>
      </c>
      <c r="D29" s="380">
        <v>-5.8383216714530004</v>
      </c>
      <c r="E29" s="381">
        <v>0.75036200416900001</v>
      </c>
      <c r="F29" s="379">
        <v>16.176389498033</v>
      </c>
      <c r="G29" s="380">
        <v>14.828357039863</v>
      </c>
      <c r="H29" s="382">
        <v>0</v>
      </c>
      <c r="I29" s="379">
        <v>5.3135599999999998</v>
      </c>
      <c r="J29" s="380">
        <v>-9.5147970398629997</v>
      </c>
      <c r="K29" s="383">
        <v>0.32847626478300002</v>
      </c>
    </row>
    <row r="30" spans="1:11" ht="14.45" customHeight="1" thickBot="1" x14ac:dyDescent="0.25">
      <c r="A30" s="401" t="s">
        <v>246</v>
      </c>
      <c r="B30" s="379">
        <v>0.12116923559499999</v>
      </c>
      <c r="C30" s="379">
        <v>0</v>
      </c>
      <c r="D30" s="380">
        <v>-0.12116923559499999</v>
      </c>
      <c r="E30" s="381">
        <v>0</v>
      </c>
      <c r="F30" s="379">
        <v>0</v>
      </c>
      <c r="G30" s="380">
        <v>0</v>
      </c>
      <c r="H30" s="382">
        <v>0</v>
      </c>
      <c r="I30" s="379">
        <v>3.0749999999000001E-2</v>
      </c>
      <c r="J30" s="380">
        <v>3.0749999999000001E-2</v>
      </c>
      <c r="K30" s="390" t="s">
        <v>231</v>
      </c>
    </row>
    <row r="31" spans="1:11" ht="14.45" customHeight="1" thickBot="1" x14ac:dyDescent="0.25">
      <c r="A31" s="401" t="s">
        <v>247</v>
      </c>
      <c r="B31" s="379">
        <v>49.620493626040002</v>
      </c>
      <c r="C31" s="379">
        <v>4.0655999999999999</v>
      </c>
      <c r="D31" s="380">
        <v>-45.554893626039998</v>
      </c>
      <c r="E31" s="381">
        <v>8.1933888659000004E-2</v>
      </c>
      <c r="F31" s="379">
        <v>0</v>
      </c>
      <c r="G31" s="380">
        <v>0</v>
      </c>
      <c r="H31" s="382">
        <v>14.495799999999999</v>
      </c>
      <c r="I31" s="379">
        <v>45.387099999999997</v>
      </c>
      <c r="J31" s="380">
        <v>45.387099999999997</v>
      </c>
      <c r="K31" s="390" t="s">
        <v>219</v>
      </c>
    </row>
    <row r="32" spans="1:11" ht="14.45" customHeight="1" thickBot="1" x14ac:dyDescent="0.25">
      <c r="A32" s="401" t="s">
        <v>248</v>
      </c>
      <c r="B32" s="379">
        <v>25</v>
      </c>
      <c r="C32" s="379">
        <v>23.88242</v>
      </c>
      <c r="D32" s="380">
        <v>-1.1175799999989999</v>
      </c>
      <c r="E32" s="381">
        <v>0.95529679999999995</v>
      </c>
      <c r="F32" s="379">
        <v>25</v>
      </c>
      <c r="G32" s="380">
        <v>22.916666666666</v>
      </c>
      <c r="H32" s="382">
        <v>4.4721599999999997</v>
      </c>
      <c r="I32" s="379">
        <v>32.06485</v>
      </c>
      <c r="J32" s="380">
        <v>9.1481833333329998</v>
      </c>
      <c r="K32" s="383">
        <v>1.282594</v>
      </c>
    </row>
    <row r="33" spans="1:11" ht="14.45" customHeight="1" thickBot="1" x14ac:dyDescent="0.25">
      <c r="A33" s="401" t="s">
        <v>249</v>
      </c>
      <c r="B33" s="379">
        <v>28.079328908324001</v>
      </c>
      <c r="C33" s="379">
        <v>47.935180000000003</v>
      </c>
      <c r="D33" s="380">
        <v>19.855851091675</v>
      </c>
      <c r="E33" s="381">
        <v>1.7071341041120001</v>
      </c>
      <c r="F33" s="379">
        <v>40.589615819132</v>
      </c>
      <c r="G33" s="380">
        <v>37.207147834204001</v>
      </c>
      <c r="H33" s="382">
        <v>2.6375000000000002</v>
      </c>
      <c r="I33" s="379">
        <v>42.560639999999999</v>
      </c>
      <c r="J33" s="380">
        <v>5.3534921657950001</v>
      </c>
      <c r="K33" s="383">
        <v>1.0485598136630001</v>
      </c>
    </row>
    <row r="34" spans="1:11" ht="14.45" customHeight="1" thickBot="1" x14ac:dyDescent="0.25">
      <c r="A34" s="401" t="s">
        <v>250</v>
      </c>
      <c r="B34" s="379">
        <v>0</v>
      </c>
      <c r="C34" s="379">
        <v>0.629</v>
      </c>
      <c r="D34" s="380">
        <v>0.629</v>
      </c>
      <c r="E34" s="389" t="s">
        <v>219</v>
      </c>
      <c r="F34" s="379">
        <v>0</v>
      </c>
      <c r="G34" s="380">
        <v>0</v>
      </c>
      <c r="H34" s="382">
        <v>0</v>
      </c>
      <c r="I34" s="379">
        <v>0</v>
      </c>
      <c r="J34" s="380">
        <v>0</v>
      </c>
      <c r="K34" s="390" t="s">
        <v>219</v>
      </c>
    </row>
    <row r="35" spans="1:11" ht="14.45" customHeight="1" thickBot="1" x14ac:dyDescent="0.2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4.2279999999999998</v>
      </c>
      <c r="J35" s="380">
        <v>4.2279999999999998</v>
      </c>
      <c r="K35" s="390" t="s">
        <v>231</v>
      </c>
    </row>
    <row r="36" spans="1:11" ht="14.45" customHeight="1" thickBot="1" x14ac:dyDescent="0.25">
      <c r="A36" s="401" t="s">
        <v>252</v>
      </c>
      <c r="B36" s="379">
        <v>0</v>
      </c>
      <c r="C36" s="379">
        <v>0</v>
      </c>
      <c r="D36" s="380">
        <v>0</v>
      </c>
      <c r="E36" s="381">
        <v>1</v>
      </c>
      <c r="F36" s="379">
        <v>0</v>
      </c>
      <c r="G36" s="380">
        <v>0</v>
      </c>
      <c r="H36" s="382">
        <v>0</v>
      </c>
      <c r="I36" s="379">
        <v>1.21</v>
      </c>
      <c r="J36" s="380">
        <v>1.21</v>
      </c>
      <c r="K36" s="390" t="s">
        <v>231</v>
      </c>
    </row>
    <row r="37" spans="1:11" ht="14.45" customHeight="1" thickBot="1" x14ac:dyDescent="0.25">
      <c r="A37" s="401" t="s">
        <v>253</v>
      </c>
      <c r="B37" s="379">
        <v>0</v>
      </c>
      <c r="C37" s="379">
        <v>1.9238999999999999</v>
      </c>
      <c r="D37" s="380">
        <v>1.9238999999999999</v>
      </c>
      <c r="E37" s="389" t="s">
        <v>231</v>
      </c>
      <c r="F37" s="379">
        <v>0</v>
      </c>
      <c r="G37" s="380">
        <v>0</v>
      </c>
      <c r="H37" s="382">
        <v>0</v>
      </c>
      <c r="I37" s="379">
        <v>0</v>
      </c>
      <c r="J37" s="380">
        <v>0</v>
      </c>
      <c r="K37" s="390" t="s">
        <v>219</v>
      </c>
    </row>
    <row r="38" spans="1:11" ht="14.45" customHeight="1" thickBot="1" x14ac:dyDescent="0.25">
      <c r="A38" s="401" t="s">
        <v>254</v>
      </c>
      <c r="B38" s="379">
        <v>340</v>
      </c>
      <c r="C38" s="379">
        <v>284.67304999999999</v>
      </c>
      <c r="D38" s="380">
        <v>-55.326949999999002</v>
      </c>
      <c r="E38" s="381">
        <v>0.83727367646999995</v>
      </c>
      <c r="F38" s="379">
        <v>465</v>
      </c>
      <c r="G38" s="380">
        <v>426.25</v>
      </c>
      <c r="H38" s="382">
        <v>77.870750000000001</v>
      </c>
      <c r="I38" s="379">
        <v>395.26861999999898</v>
      </c>
      <c r="J38" s="380">
        <v>-30.981380000000001</v>
      </c>
      <c r="K38" s="383">
        <v>0.85004004301000002</v>
      </c>
    </row>
    <row r="39" spans="1:11" ht="14.45" customHeight="1" thickBot="1" x14ac:dyDescent="0.25">
      <c r="A39" s="401" t="s">
        <v>255</v>
      </c>
      <c r="B39" s="379">
        <v>0</v>
      </c>
      <c r="C39" s="379">
        <v>0</v>
      </c>
      <c r="D39" s="380">
        <v>0</v>
      </c>
      <c r="E39" s="381">
        <v>1</v>
      </c>
      <c r="F39" s="379">
        <v>0</v>
      </c>
      <c r="G39" s="380">
        <v>0</v>
      </c>
      <c r="H39" s="382">
        <v>0.71399999999999997</v>
      </c>
      <c r="I39" s="379">
        <v>0.71399999999999997</v>
      </c>
      <c r="J39" s="380">
        <v>0.71399999999999997</v>
      </c>
      <c r="K39" s="390" t="s">
        <v>231</v>
      </c>
    </row>
    <row r="40" spans="1:11" ht="14.45" customHeight="1" thickBot="1" x14ac:dyDescent="0.25">
      <c r="A40" s="400" t="s">
        <v>256</v>
      </c>
      <c r="B40" s="384">
        <v>40.923268777394</v>
      </c>
      <c r="C40" s="384">
        <v>111.57102999999999</v>
      </c>
      <c r="D40" s="385">
        <v>70.647761222605993</v>
      </c>
      <c r="E40" s="391">
        <v>2.7263469740619999</v>
      </c>
      <c r="F40" s="384">
        <v>94.703377458785994</v>
      </c>
      <c r="G40" s="385">
        <v>86.811429337220005</v>
      </c>
      <c r="H40" s="387">
        <v>4.10989</v>
      </c>
      <c r="I40" s="384">
        <v>138.08107000000001</v>
      </c>
      <c r="J40" s="385">
        <v>51.269640662778997</v>
      </c>
      <c r="K40" s="392">
        <v>1.4580374396889999</v>
      </c>
    </row>
    <row r="41" spans="1:11" ht="14.45" customHeight="1" thickBot="1" x14ac:dyDescent="0.25">
      <c r="A41" s="401" t="s">
        <v>257</v>
      </c>
      <c r="B41" s="379">
        <v>0</v>
      </c>
      <c r="C41" s="379">
        <v>1.6992</v>
      </c>
      <c r="D41" s="380">
        <v>1.6992</v>
      </c>
      <c r="E41" s="389" t="s">
        <v>219</v>
      </c>
      <c r="F41" s="379">
        <v>0</v>
      </c>
      <c r="G41" s="380">
        <v>0</v>
      </c>
      <c r="H41" s="382">
        <v>0</v>
      </c>
      <c r="I41" s="379">
        <v>1.355</v>
      </c>
      <c r="J41" s="380">
        <v>1.355</v>
      </c>
      <c r="K41" s="390" t="s">
        <v>219</v>
      </c>
    </row>
    <row r="42" spans="1:11" ht="14.45" customHeight="1" thickBot="1" x14ac:dyDescent="0.25">
      <c r="A42" s="401" t="s">
        <v>258</v>
      </c>
      <c r="B42" s="379">
        <v>0</v>
      </c>
      <c r="C42" s="379">
        <v>0</v>
      </c>
      <c r="D42" s="380">
        <v>0</v>
      </c>
      <c r="E42" s="381">
        <v>1</v>
      </c>
      <c r="F42" s="379">
        <v>0</v>
      </c>
      <c r="G42" s="380">
        <v>0</v>
      </c>
      <c r="H42" s="382">
        <v>0</v>
      </c>
      <c r="I42" s="379">
        <v>1.137</v>
      </c>
      <c r="J42" s="380">
        <v>1.137</v>
      </c>
      <c r="K42" s="390" t="s">
        <v>231</v>
      </c>
    </row>
    <row r="43" spans="1:11" ht="14.45" customHeight="1" thickBot="1" x14ac:dyDescent="0.25">
      <c r="A43" s="401" t="s">
        <v>259</v>
      </c>
      <c r="B43" s="379">
        <v>30.732985526164999</v>
      </c>
      <c r="C43" s="379">
        <v>40.997540000000001</v>
      </c>
      <c r="D43" s="380">
        <v>10.264554473834</v>
      </c>
      <c r="E43" s="381">
        <v>1.333991452444</v>
      </c>
      <c r="F43" s="379">
        <v>10.637027627203</v>
      </c>
      <c r="G43" s="380">
        <v>9.7506086582689999</v>
      </c>
      <c r="H43" s="382">
        <v>0</v>
      </c>
      <c r="I43" s="379">
        <v>56.621909999998998</v>
      </c>
      <c r="J43" s="380">
        <v>46.871301341730003</v>
      </c>
      <c r="K43" s="383">
        <v>5.3230951337560004</v>
      </c>
    </row>
    <row r="44" spans="1:11" ht="14.45" customHeight="1" thickBot="1" x14ac:dyDescent="0.25">
      <c r="A44" s="401" t="s">
        <v>260</v>
      </c>
      <c r="B44" s="379">
        <v>7.3898929597349996</v>
      </c>
      <c r="C44" s="379">
        <v>61.362729999999999</v>
      </c>
      <c r="D44" s="380">
        <v>53.972837040263997</v>
      </c>
      <c r="E44" s="381">
        <v>8.3036020053790001</v>
      </c>
      <c r="F44" s="379">
        <v>53.510509110849</v>
      </c>
      <c r="G44" s="380">
        <v>49.051300018277999</v>
      </c>
      <c r="H44" s="382">
        <v>0</v>
      </c>
      <c r="I44" s="379">
        <v>70.341170000000005</v>
      </c>
      <c r="J44" s="380">
        <v>21.289869981721001</v>
      </c>
      <c r="K44" s="383">
        <v>1.3145300085680001</v>
      </c>
    </row>
    <row r="45" spans="1:11" ht="14.45" customHeight="1" thickBot="1" x14ac:dyDescent="0.25">
      <c r="A45" s="401" t="s">
        <v>261</v>
      </c>
      <c r="B45" s="379">
        <v>0</v>
      </c>
      <c r="C45" s="379">
        <v>5.1710599999999998</v>
      </c>
      <c r="D45" s="380">
        <v>5.1710599999999998</v>
      </c>
      <c r="E45" s="389" t="s">
        <v>219</v>
      </c>
      <c r="F45" s="379">
        <v>4.3544688557670002</v>
      </c>
      <c r="G45" s="380">
        <v>3.9915964511199999</v>
      </c>
      <c r="H45" s="382">
        <v>0</v>
      </c>
      <c r="I45" s="379">
        <v>2.4441999999989998</v>
      </c>
      <c r="J45" s="380">
        <v>-1.54739645112</v>
      </c>
      <c r="K45" s="383">
        <v>0.56130841233600004</v>
      </c>
    </row>
    <row r="46" spans="1:11" ht="14.45" customHeight="1" thickBot="1" x14ac:dyDescent="0.25">
      <c r="A46" s="401" t="s">
        <v>262</v>
      </c>
      <c r="B46" s="379">
        <v>2.800390291492</v>
      </c>
      <c r="C46" s="379">
        <v>2.3405</v>
      </c>
      <c r="D46" s="380">
        <v>-0.459890291492</v>
      </c>
      <c r="E46" s="381">
        <v>0.83577635842700004</v>
      </c>
      <c r="F46" s="379">
        <v>1.381640734826</v>
      </c>
      <c r="G46" s="380">
        <v>1.266504006923</v>
      </c>
      <c r="H46" s="382">
        <v>4.10989</v>
      </c>
      <c r="I46" s="379">
        <v>6.1817899999990003</v>
      </c>
      <c r="J46" s="380">
        <v>4.915285993076</v>
      </c>
      <c r="K46" s="383">
        <v>4.4742383777340002</v>
      </c>
    </row>
    <row r="47" spans="1:11" ht="14.45" customHeight="1" thickBot="1" x14ac:dyDescent="0.25">
      <c r="A47" s="401" t="s">
        <v>263</v>
      </c>
      <c r="B47" s="379">
        <v>0</v>
      </c>
      <c r="C47" s="379">
        <v>0</v>
      </c>
      <c r="D47" s="380">
        <v>0</v>
      </c>
      <c r="E47" s="381">
        <v>1</v>
      </c>
      <c r="F47" s="379">
        <v>24.819731130139999</v>
      </c>
      <c r="G47" s="380">
        <v>22.751420202628999</v>
      </c>
      <c r="H47" s="382">
        <v>0</v>
      </c>
      <c r="I47" s="379">
        <v>0</v>
      </c>
      <c r="J47" s="380">
        <v>-22.751420202628999</v>
      </c>
      <c r="K47" s="383">
        <v>0</v>
      </c>
    </row>
    <row r="48" spans="1:11" ht="14.45" customHeight="1" thickBot="1" x14ac:dyDescent="0.25">
      <c r="A48" s="400" t="s">
        <v>264</v>
      </c>
      <c r="B48" s="384">
        <v>370.98825806779399</v>
      </c>
      <c r="C48" s="384">
        <v>372.09141000000102</v>
      </c>
      <c r="D48" s="385">
        <v>1.103151932207</v>
      </c>
      <c r="E48" s="391">
        <v>1.0029735494530001</v>
      </c>
      <c r="F48" s="384">
        <v>105</v>
      </c>
      <c r="G48" s="385">
        <v>96.25</v>
      </c>
      <c r="H48" s="387">
        <v>6.0818500000000002</v>
      </c>
      <c r="I48" s="384">
        <v>124.80146999999999</v>
      </c>
      <c r="J48" s="385">
        <v>28.551469999999</v>
      </c>
      <c r="K48" s="392">
        <v>1.188585428571</v>
      </c>
    </row>
    <row r="49" spans="1:11" ht="14.45" customHeight="1" thickBot="1" x14ac:dyDescent="0.25">
      <c r="A49" s="401" t="s">
        <v>265</v>
      </c>
      <c r="B49" s="379">
        <v>0</v>
      </c>
      <c r="C49" s="379">
        <v>0.58926999999999996</v>
      </c>
      <c r="D49" s="380">
        <v>0.58926999999999996</v>
      </c>
      <c r="E49" s="389" t="s">
        <v>219</v>
      </c>
      <c r="F49" s="379">
        <v>0</v>
      </c>
      <c r="G49" s="380">
        <v>0</v>
      </c>
      <c r="H49" s="382">
        <v>0</v>
      </c>
      <c r="I49" s="379">
        <v>0</v>
      </c>
      <c r="J49" s="380">
        <v>0</v>
      </c>
      <c r="K49" s="390" t="s">
        <v>219</v>
      </c>
    </row>
    <row r="50" spans="1:11" ht="14.45" customHeight="1" thickBot="1" x14ac:dyDescent="0.25">
      <c r="A50" s="401" t="s">
        <v>266</v>
      </c>
      <c r="B50" s="379">
        <v>265.93324208753398</v>
      </c>
      <c r="C50" s="379">
        <v>271.16274000000101</v>
      </c>
      <c r="D50" s="380">
        <v>5.2294979124659999</v>
      </c>
      <c r="E50" s="381">
        <v>1.01966470183</v>
      </c>
      <c r="F50" s="379">
        <v>0</v>
      </c>
      <c r="G50" s="380">
        <v>0</v>
      </c>
      <c r="H50" s="382">
        <v>0.31218000000000001</v>
      </c>
      <c r="I50" s="379">
        <v>28.385809999999999</v>
      </c>
      <c r="J50" s="380">
        <v>28.385809999999999</v>
      </c>
      <c r="K50" s="390" t="s">
        <v>219</v>
      </c>
    </row>
    <row r="51" spans="1:11" ht="14.45" customHeight="1" thickBot="1" x14ac:dyDescent="0.25">
      <c r="A51" s="401" t="s">
        <v>267</v>
      </c>
      <c r="B51" s="379">
        <v>75.055015980259</v>
      </c>
      <c r="C51" s="379">
        <v>65.577010000000001</v>
      </c>
      <c r="D51" s="380">
        <v>-9.4780059802590007</v>
      </c>
      <c r="E51" s="381">
        <v>0.87371921974199995</v>
      </c>
      <c r="F51" s="379">
        <v>70</v>
      </c>
      <c r="G51" s="380">
        <v>64.166666666666003</v>
      </c>
      <c r="H51" s="382">
        <v>2.7809699999999999</v>
      </c>
      <c r="I51" s="379">
        <v>54.866190000000003</v>
      </c>
      <c r="J51" s="380">
        <v>-9.3004766666660004</v>
      </c>
      <c r="K51" s="383">
        <v>0.78380271428500004</v>
      </c>
    </row>
    <row r="52" spans="1:11" ht="14.45" customHeight="1" thickBot="1" x14ac:dyDescent="0.25">
      <c r="A52" s="401" t="s">
        <v>268</v>
      </c>
      <c r="B52" s="379">
        <v>10</v>
      </c>
      <c r="C52" s="379">
        <v>16.600439999999999</v>
      </c>
      <c r="D52" s="380">
        <v>6.6004399999999999</v>
      </c>
      <c r="E52" s="381">
        <v>1.6600440000000001</v>
      </c>
      <c r="F52" s="379">
        <v>15</v>
      </c>
      <c r="G52" s="380">
        <v>13.75</v>
      </c>
      <c r="H52" s="382">
        <v>0</v>
      </c>
      <c r="I52" s="379">
        <v>17.758420000000001</v>
      </c>
      <c r="J52" s="380">
        <v>4.008419999999</v>
      </c>
      <c r="K52" s="383">
        <v>1.183894666666</v>
      </c>
    </row>
    <row r="53" spans="1:11" ht="14.45" customHeight="1" thickBot="1" x14ac:dyDescent="0.25">
      <c r="A53" s="401" t="s">
        <v>269</v>
      </c>
      <c r="B53" s="379">
        <v>20</v>
      </c>
      <c r="C53" s="379">
        <v>18.161950000000001</v>
      </c>
      <c r="D53" s="380">
        <v>-1.8380499999990001</v>
      </c>
      <c r="E53" s="381">
        <v>0.9080975</v>
      </c>
      <c r="F53" s="379">
        <v>20</v>
      </c>
      <c r="G53" s="380">
        <v>18.333333333333002</v>
      </c>
      <c r="H53" s="382">
        <v>2.9887000000000001</v>
      </c>
      <c r="I53" s="379">
        <v>23.791049999999998</v>
      </c>
      <c r="J53" s="380">
        <v>5.4577166666660002</v>
      </c>
      <c r="K53" s="383">
        <v>1.1895525</v>
      </c>
    </row>
    <row r="54" spans="1:11" ht="14.45" customHeight="1" thickBot="1" x14ac:dyDescent="0.25">
      <c r="A54" s="400" t="s">
        <v>270</v>
      </c>
      <c r="B54" s="384">
        <v>0</v>
      </c>
      <c r="C54" s="384">
        <v>3.8239999999999998</v>
      </c>
      <c r="D54" s="385">
        <v>3.8239999999999998</v>
      </c>
      <c r="E54" s="386" t="s">
        <v>219</v>
      </c>
      <c r="F54" s="384">
        <v>0</v>
      </c>
      <c r="G54" s="385">
        <v>0</v>
      </c>
      <c r="H54" s="387">
        <v>0</v>
      </c>
      <c r="I54" s="384">
        <v>3.3940000000000001</v>
      </c>
      <c r="J54" s="385">
        <v>3.3940000000000001</v>
      </c>
      <c r="K54" s="388" t="s">
        <v>219</v>
      </c>
    </row>
    <row r="55" spans="1:11" ht="14.45" customHeight="1" thickBot="1" x14ac:dyDescent="0.25">
      <c r="A55" s="401" t="s">
        <v>271</v>
      </c>
      <c r="B55" s="379">
        <v>0</v>
      </c>
      <c r="C55" s="379">
        <v>3.8239999999999998</v>
      </c>
      <c r="D55" s="380">
        <v>3.8239999999999998</v>
      </c>
      <c r="E55" s="389" t="s">
        <v>219</v>
      </c>
      <c r="F55" s="379">
        <v>0</v>
      </c>
      <c r="G55" s="380">
        <v>0</v>
      </c>
      <c r="H55" s="382">
        <v>0</v>
      </c>
      <c r="I55" s="379">
        <v>3.3940000000000001</v>
      </c>
      <c r="J55" s="380">
        <v>3.3940000000000001</v>
      </c>
      <c r="K55" s="390" t="s">
        <v>219</v>
      </c>
    </row>
    <row r="56" spans="1:11" ht="14.45" customHeight="1" thickBot="1" x14ac:dyDescent="0.25">
      <c r="A56" s="400" t="s">
        <v>272</v>
      </c>
      <c r="B56" s="384">
        <v>0</v>
      </c>
      <c r="C56" s="384">
        <v>300.91463000000101</v>
      </c>
      <c r="D56" s="385">
        <v>300.91463000000101</v>
      </c>
      <c r="E56" s="386" t="s">
        <v>231</v>
      </c>
      <c r="F56" s="384">
        <v>0</v>
      </c>
      <c r="G56" s="385">
        <v>0</v>
      </c>
      <c r="H56" s="387">
        <v>0</v>
      </c>
      <c r="I56" s="384">
        <v>731.48074000000099</v>
      </c>
      <c r="J56" s="385">
        <v>731.48074000000099</v>
      </c>
      <c r="K56" s="388" t="s">
        <v>219</v>
      </c>
    </row>
    <row r="57" spans="1:11" ht="14.45" customHeight="1" thickBot="1" x14ac:dyDescent="0.25">
      <c r="A57" s="401" t="s">
        <v>273</v>
      </c>
      <c r="B57" s="379">
        <v>0</v>
      </c>
      <c r="C57" s="379">
        <v>300.91463000000101</v>
      </c>
      <c r="D57" s="380">
        <v>300.91463000000101</v>
      </c>
      <c r="E57" s="389" t="s">
        <v>231</v>
      </c>
      <c r="F57" s="379">
        <v>0</v>
      </c>
      <c r="G57" s="380">
        <v>0</v>
      </c>
      <c r="H57" s="382">
        <v>0</v>
      </c>
      <c r="I57" s="379">
        <v>731.48074000000099</v>
      </c>
      <c r="J57" s="380">
        <v>731.48074000000099</v>
      </c>
      <c r="K57" s="390" t="s">
        <v>219</v>
      </c>
    </row>
    <row r="58" spans="1:11" ht="14.45" customHeight="1" thickBot="1" x14ac:dyDescent="0.25">
      <c r="A58" s="400" t="s">
        <v>274</v>
      </c>
      <c r="B58" s="384">
        <v>0</v>
      </c>
      <c r="C58" s="384">
        <v>1.8813800000000001</v>
      </c>
      <c r="D58" s="385">
        <v>1.8813800000000001</v>
      </c>
      <c r="E58" s="386" t="s">
        <v>219</v>
      </c>
      <c r="F58" s="384">
        <v>0</v>
      </c>
      <c r="G58" s="385">
        <v>0</v>
      </c>
      <c r="H58" s="387">
        <v>0</v>
      </c>
      <c r="I58" s="384">
        <v>1.642809999999</v>
      </c>
      <c r="J58" s="385">
        <v>1.642809999999</v>
      </c>
      <c r="K58" s="388" t="s">
        <v>219</v>
      </c>
    </row>
    <row r="59" spans="1:11" ht="14.45" customHeight="1" thickBot="1" x14ac:dyDescent="0.25">
      <c r="A59" s="401" t="s">
        <v>275</v>
      </c>
      <c r="B59" s="379">
        <v>0</v>
      </c>
      <c r="C59" s="379">
        <v>1.37626</v>
      </c>
      <c r="D59" s="380">
        <v>1.37626</v>
      </c>
      <c r="E59" s="389" t="s">
        <v>219</v>
      </c>
      <c r="F59" s="379">
        <v>0</v>
      </c>
      <c r="G59" s="380">
        <v>0</v>
      </c>
      <c r="H59" s="382">
        <v>0</v>
      </c>
      <c r="I59" s="379">
        <v>1.20645</v>
      </c>
      <c r="J59" s="380">
        <v>1.20645</v>
      </c>
      <c r="K59" s="390" t="s">
        <v>219</v>
      </c>
    </row>
    <row r="60" spans="1:11" ht="14.45" customHeight="1" thickBot="1" x14ac:dyDescent="0.25">
      <c r="A60" s="401" t="s">
        <v>276</v>
      </c>
      <c r="B60" s="379">
        <v>0</v>
      </c>
      <c r="C60" s="379">
        <v>1.2120000000000001E-2</v>
      </c>
      <c r="D60" s="380">
        <v>1.2120000000000001E-2</v>
      </c>
      <c r="E60" s="389" t="s">
        <v>231</v>
      </c>
      <c r="F60" s="379">
        <v>0</v>
      </c>
      <c r="G60" s="380">
        <v>0</v>
      </c>
      <c r="H60" s="382">
        <v>0</v>
      </c>
      <c r="I60" s="379">
        <v>9.49999999E-4</v>
      </c>
      <c r="J60" s="380">
        <v>9.49999999E-4</v>
      </c>
      <c r="K60" s="390" t="s">
        <v>219</v>
      </c>
    </row>
    <row r="61" spans="1:11" ht="14.45" customHeight="1" thickBot="1" x14ac:dyDescent="0.25">
      <c r="A61" s="401" t="s">
        <v>277</v>
      </c>
      <c r="B61" s="379">
        <v>0</v>
      </c>
      <c r="C61" s="379">
        <v>1.23E-2</v>
      </c>
      <c r="D61" s="380">
        <v>1.23E-2</v>
      </c>
      <c r="E61" s="389" t="s">
        <v>219</v>
      </c>
      <c r="F61" s="379">
        <v>0</v>
      </c>
      <c r="G61" s="380">
        <v>0</v>
      </c>
      <c r="H61" s="382">
        <v>0</v>
      </c>
      <c r="I61" s="379">
        <v>0</v>
      </c>
      <c r="J61" s="380">
        <v>0</v>
      </c>
      <c r="K61" s="390" t="s">
        <v>219</v>
      </c>
    </row>
    <row r="62" spans="1:11" ht="14.45" customHeight="1" thickBot="1" x14ac:dyDescent="0.25">
      <c r="A62" s="401" t="s">
        <v>278</v>
      </c>
      <c r="B62" s="379">
        <v>0</v>
      </c>
      <c r="C62" s="379">
        <v>0.48070000000000002</v>
      </c>
      <c r="D62" s="380">
        <v>0.48070000000000002</v>
      </c>
      <c r="E62" s="389" t="s">
        <v>219</v>
      </c>
      <c r="F62" s="379">
        <v>0</v>
      </c>
      <c r="G62" s="380">
        <v>0</v>
      </c>
      <c r="H62" s="382">
        <v>0</v>
      </c>
      <c r="I62" s="379">
        <v>0.43540999999899999</v>
      </c>
      <c r="J62" s="380">
        <v>0.43540999999899999</v>
      </c>
      <c r="K62" s="390" t="s">
        <v>219</v>
      </c>
    </row>
    <row r="63" spans="1:11" ht="14.45" customHeight="1" thickBot="1" x14ac:dyDescent="0.25">
      <c r="A63" s="400" t="s">
        <v>279</v>
      </c>
      <c r="B63" s="384">
        <v>0</v>
      </c>
      <c r="C63" s="384">
        <v>8.5139999999999993E-2</v>
      </c>
      <c r="D63" s="385">
        <v>8.5139999999999993E-2</v>
      </c>
      <c r="E63" s="386" t="s">
        <v>219</v>
      </c>
      <c r="F63" s="384">
        <v>0</v>
      </c>
      <c r="G63" s="385">
        <v>0</v>
      </c>
      <c r="H63" s="387">
        <v>0</v>
      </c>
      <c r="I63" s="384">
        <v>0.14339999999899999</v>
      </c>
      <c r="J63" s="385">
        <v>0.14339999999899999</v>
      </c>
      <c r="K63" s="388" t="s">
        <v>219</v>
      </c>
    </row>
    <row r="64" spans="1:11" ht="14.45" customHeight="1" thickBot="1" x14ac:dyDescent="0.25">
      <c r="A64" s="401" t="s">
        <v>280</v>
      </c>
      <c r="B64" s="379">
        <v>0</v>
      </c>
      <c r="C64" s="379">
        <v>8.5139999999999993E-2</v>
      </c>
      <c r="D64" s="380">
        <v>8.5139999999999993E-2</v>
      </c>
      <c r="E64" s="389" t="s">
        <v>219</v>
      </c>
      <c r="F64" s="379">
        <v>0</v>
      </c>
      <c r="G64" s="380">
        <v>0</v>
      </c>
      <c r="H64" s="382">
        <v>0</v>
      </c>
      <c r="I64" s="379">
        <v>0.14339999999899999</v>
      </c>
      <c r="J64" s="380">
        <v>0.14339999999899999</v>
      </c>
      <c r="K64" s="390" t="s">
        <v>219</v>
      </c>
    </row>
    <row r="65" spans="1:11" ht="14.45" customHeight="1" thickBot="1" x14ac:dyDescent="0.25">
      <c r="A65" s="400" t="s">
        <v>281</v>
      </c>
      <c r="B65" s="384">
        <v>0</v>
      </c>
      <c r="C65" s="384">
        <v>0.27185999999999999</v>
      </c>
      <c r="D65" s="385">
        <v>0.27185999999999999</v>
      </c>
      <c r="E65" s="386" t="s">
        <v>219</v>
      </c>
      <c r="F65" s="384">
        <v>0</v>
      </c>
      <c r="G65" s="385">
        <v>0</v>
      </c>
      <c r="H65" s="387">
        <v>0</v>
      </c>
      <c r="I65" s="384">
        <v>0.10045</v>
      </c>
      <c r="J65" s="385">
        <v>0.10045</v>
      </c>
      <c r="K65" s="388" t="s">
        <v>219</v>
      </c>
    </row>
    <row r="66" spans="1:11" ht="14.45" customHeight="1" thickBot="1" x14ac:dyDescent="0.25">
      <c r="A66" s="401" t="s">
        <v>282</v>
      </c>
      <c r="B66" s="379">
        <v>0</v>
      </c>
      <c r="C66" s="379">
        <v>0.27185999999999999</v>
      </c>
      <c r="D66" s="380">
        <v>0.27185999999999999</v>
      </c>
      <c r="E66" s="389" t="s">
        <v>219</v>
      </c>
      <c r="F66" s="379">
        <v>0</v>
      </c>
      <c r="G66" s="380">
        <v>0</v>
      </c>
      <c r="H66" s="382">
        <v>0</v>
      </c>
      <c r="I66" s="379">
        <v>0.10045</v>
      </c>
      <c r="J66" s="380">
        <v>0.10045</v>
      </c>
      <c r="K66" s="390" t="s">
        <v>219</v>
      </c>
    </row>
    <row r="67" spans="1:11" ht="14.45" customHeight="1" thickBot="1" x14ac:dyDescent="0.25">
      <c r="A67" s="399" t="s">
        <v>24</v>
      </c>
      <c r="B67" s="379">
        <v>1802.7803413010099</v>
      </c>
      <c r="C67" s="379">
        <v>1779.9172900000001</v>
      </c>
      <c r="D67" s="380">
        <v>-22.863051301005999</v>
      </c>
      <c r="E67" s="381">
        <v>0.98731789404500003</v>
      </c>
      <c r="F67" s="379">
        <v>2060.4844189663299</v>
      </c>
      <c r="G67" s="380">
        <v>1888.7773840524701</v>
      </c>
      <c r="H67" s="382">
        <v>189.26599999999999</v>
      </c>
      <c r="I67" s="379">
        <v>1849.9259999999999</v>
      </c>
      <c r="J67" s="380">
        <v>-38.851384052466997</v>
      </c>
      <c r="K67" s="383">
        <v>0.89781120544799997</v>
      </c>
    </row>
    <row r="68" spans="1:11" ht="14.45" customHeight="1" thickBot="1" x14ac:dyDescent="0.25">
      <c r="A68" s="400" t="s">
        <v>283</v>
      </c>
      <c r="B68" s="384">
        <v>0</v>
      </c>
      <c r="C68" s="384">
        <v>-9.0223200000000006</v>
      </c>
      <c r="D68" s="385">
        <v>-9.0223200000000006</v>
      </c>
      <c r="E68" s="386" t="s">
        <v>219</v>
      </c>
      <c r="F68" s="384">
        <v>0</v>
      </c>
      <c r="G68" s="385">
        <v>0</v>
      </c>
      <c r="H68" s="387">
        <v>0</v>
      </c>
      <c r="I68" s="384">
        <v>-8.0462399999990009</v>
      </c>
      <c r="J68" s="385">
        <v>-8.0462399999990009</v>
      </c>
      <c r="K68" s="388" t="s">
        <v>219</v>
      </c>
    </row>
    <row r="69" spans="1:11" ht="14.45" customHeight="1" thickBot="1" x14ac:dyDescent="0.25">
      <c r="A69" s="401" t="s">
        <v>284</v>
      </c>
      <c r="B69" s="379">
        <v>0</v>
      </c>
      <c r="C69" s="379">
        <v>-9.0223200000000006</v>
      </c>
      <c r="D69" s="380">
        <v>-9.0223200000000006</v>
      </c>
      <c r="E69" s="389" t="s">
        <v>219</v>
      </c>
      <c r="F69" s="379">
        <v>0</v>
      </c>
      <c r="G69" s="380">
        <v>0</v>
      </c>
      <c r="H69" s="382">
        <v>0</v>
      </c>
      <c r="I69" s="379">
        <v>-8.0462399999990009</v>
      </c>
      <c r="J69" s="380">
        <v>-8.0462399999990009</v>
      </c>
      <c r="K69" s="390" t="s">
        <v>219</v>
      </c>
    </row>
    <row r="70" spans="1:11" ht="14.45" customHeight="1" thickBot="1" x14ac:dyDescent="0.25">
      <c r="A70" s="400" t="s">
        <v>285</v>
      </c>
      <c r="B70" s="384">
        <v>1802.7803413010099</v>
      </c>
      <c r="C70" s="384">
        <v>1779.9172900000001</v>
      </c>
      <c r="D70" s="385">
        <v>-22.863051301005999</v>
      </c>
      <c r="E70" s="391">
        <v>0.98731789404500003</v>
      </c>
      <c r="F70" s="384">
        <v>2060.4844189663299</v>
      </c>
      <c r="G70" s="385">
        <v>1888.7773840524701</v>
      </c>
      <c r="H70" s="387">
        <v>189.26599999999999</v>
      </c>
      <c r="I70" s="384">
        <v>1849.9259999999999</v>
      </c>
      <c r="J70" s="385">
        <v>-38.851384052466997</v>
      </c>
      <c r="K70" s="392">
        <v>0.89781120544799997</v>
      </c>
    </row>
    <row r="71" spans="1:11" ht="14.45" customHeight="1" thickBot="1" x14ac:dyDescent="0.25">
      <c r="A71" s="401" t="s">
        <v>286</v>
      </c>
      <c r="B71" s="379">
        <v>599.48755592183397</v>
      </c>
      <c r="C71" s="379">
        <v>624.69400000000098</v>
      </c>
      <c r="D71" s="380">
        <v>25.206444078166999</v>
      </c>
      <c r="E71" s="381">
        <v>1.0420466510590001</v>
      </c>
      <c r="F71" s="379">
        <v>817.91875644528295</v>
      </c>
      <c r="G71" s="380">
        <v>749.758860074842</v>
      </c>
      <c r="H71" s="382">
        <v>73.287000000000006</v>
      </c>
      <c r="I71" s="379">
        <v>799.83499999999901</v>
      </c>
      <c r="J71" s="380">
        <v>50.076139925157001</v>
      </c>
      <c r="K71" s="383">
        <v>0.97789052237399998</v>
      </c>
    </row>
    <row r="72" spans="1:11" ht="14.45" customHeight="1" thickBot="1" x14ac:dyDescent="0.25">
      <c r="A72" s="401" t="s">
        <v>287</v>
      </c>
      <c r="B72" s="379">
        <v>200.12205539517299</v>
      </c>
      <c r="C72" s="379">
        <v>211.20400000000001</v>
      </c>
      <c r="D72" s="380">
        <v>11.081944604826999</v>
      </c>
      <c r="E72" s="381">
        <v>1.0553759283699999</v>
      </c>
      <c r="F72" s="379">
        <v>208.35977912624</v>
      </c>
      <c r="G72" s="380">
        <v>190.99646419905301</v>
      </c>
      <c r="H72" s="382">
        <v>16.509</v>
      </c>
      <c r="I72" s="379">
        <v>188.18299999999999</v>
      </c>
      <c r="J72" s="380">
        <v>-2.813464199053</v>
      </c>
      <c r="K72" s="383">
        <v>0.90316375256799997</v>
      </c>
    </row>
    <row r="73" spans="1:11" ht="14.45" customHeight="1" thickBot="1" x14ac:dyDescent="0.25">
      <c r="A73" s="401" t="s">
        <v>288</v>
      </c>
      <c r="B73" s="379">
        <v>1002.16353367238</v>
      </c>
      <c r="C73" s="379">
        <v>943.63600000000201</v>
      </c>
      <c r="D73" s="380">
        <v>-58.527533672380997</v>
      </c>
      <c r="E73" s="381">
        <v>0.94159881924800004</v>
      </c>
      <c r="F73" s="379">
        <v>1033.7153046630399</v>
      </c>
      <c r="G73" s="380">
        <v>947.57236260778302</v>
      </c>
      <c r="H73" s="382">
        <v>99.47</v>
      </c>
      <c r="I73" s="379">
        <v>861.58799999999997</v>
      </c>
      <c r="J73" s="380">
        <v>-85.984362607782998</v>
      </c>
      <c r="K73" s="383">
        <v>0.83348674060700001</v>
      </c>
    </row>
    <row r="74" spans="1:11" ht="14.45" customHeight="1" thickBot="1" x14ac:dyDescent="0.25">
      <c r="A74" s="401" t="s">
        <v>289</v>
      </c>
      <c r="B74" s="379">
        <v>1.00719631162</v>
      </c>
      <c r="C74" s="379">
        <v>0.38329000000000002</v>
      </c>
      <c r="D74" s="380">
        <v>-0.62390631161999999</v>
      </c>
      <c r="E74" s="381">
        <v>0.38055143329800001</v>
      </c>
      <c r="F74" s="379">
        <v>0.49057873176799999</v>
      </c>
      <c r="G74" s="380">
        <v>0.449697170787</v>
      </c>
      <c r="H74" s="382">
        <v>0</v>
      </c>
      <c r="I74" s="379">
        <v>0.32</v>
      </c>
      <c r="J74" s="380">
        <v>-0.12969717078699999</v>
      </c>
      <c r="K74" s="383">
        <v>0.65229081343700002</v>
      </c>
    </row>
    <row r="75" spans="1:11" ht="14.45" customHeight="1" thickBot="1" x14ac:dyDescent="0.25">
      <c r="A75" s="400" t="s">
        <v>290</v>
      </c>
      <c r="B75" s="384">
        <v>0</v>
      </c>
      <c r="C75" s="384">
        <v>9.0223200000000006</v>
      </c>
      <c r="D75" s="385">
        <v>9.0223200000000006</v>
      </c>
      <c r="E75" s="386" t="s">
        <v>219</v>
      </c>
      <c r="F75" s="384">
        <v>0</v>
      </c>
      <c r="G75" s="385">
        <v>0</v>
      </c>
      <c r="H75" s="387">
        <v>0</v>
      </c>
      <c r="I75" s="384">
        <v>8.0462399999990009</v>
      </c>
      <c r="J75" s="385">
        <v>8.0462399999990009</v>
      </c>
      <c r="K75" s="388" t="s">
        <v>219</v>
      </c>
    </row>
    <row r="76" spans="1:11" ht="14.45" customHeight="1" thickBot="1" x14ac:dyDescent="0.25">
      <c r="A76" s="401" t="s">
        <v>291</v>
      </c>
      <c r="B76" s="379">
        <v>0</v>
      </c>
      <c r="C76" s="379">
        <v>3.2605599999999999</v>
      </c>
      <c r="D76" s="380">
        <v>3.2605599999999999</v>
      </c>
      <c r="E76" s="389" t="s">
        <v>219</v>
      </c>
      <c r="F76" s="379">
        <v>0</v>
      </c>
      <c r="G76" s="380">
        <v>0</v>
      </c>
      <c r="H76" s="382">
        <v>0</v>
      </c>
      <c r="I76" s="379">
        <v>3.6228599999990001</v>
      </c>
      <c r="J76" s="380">
        <v>3.6228599999990001</v>
      </c>
      <c r="K76" s="390" t="s">
        <v>219</v>
      </c>
    </row>
    <row r="77" spans="1:11" ht="14.45" customHeight="1" thickBot="1" x14ac:dyDescent="0.25">
      <c r="A77" s="401" t="s">
        <v>292</v>
      </c>
      <c r="B77" s="379">
        <v>0</v>
      </c>
      <c r="C77" s="379">
        <v>0.74270999999999998</v>
      </c>
      <c r="D77" s="380">
        <v>0.74270999999999998</v>
      </c>
      <c r="E77" s="389" t="s">
        <v>219</v>
      </c>
      <c r="F77" s="379">
        <v>0</v>
      </c>
      <c r="G77" s="380">
        <v>0</v>
      </c>
      <c r="H77" s="382">
        <v>0</v>
      </c>
      <c r="I77" s="379">
        <v>0.57107999999900005</v>
      </c>
      <c r="J77" s="380">
        <v>0.57107999999900005</v>
      </c>
      <c r="K77" s="390" t="s">
        <v>219</v>
      </c>
    </row>
    <row r="78" spans="1:11" ht="14.45" customHeight="1" thickBot="1" x14ac:dyDescent="0.25">
      <c r="A78" s="401" t="s">
        <v>293</v>
      </c>
      <c r="B78" s="379">
        <v>0</v>
      </c>
      <c r="C78" s="379">
        <v>5.01905</v>
      </c>
      <c r="D78" s="380">
        <v>5.01905</v>
      </c>
      <c r="E78" s="389" t="s">
        <v>219</v>
      </c>
      <c r="F78" s="379">
        <v>0</v>
      </c>
      <c r="G78" s="380">
        <v>0</v>
      </c>
      <c r="H78" s="382">
        <v>0</v>
      </c>
      <c r="I78" s="379">
        <v>3.852299999999</v>
      </c>
      <c r="J78" s="380">
        <v>3.852299999999</v>
      </c>
      <c r="K78" s="390" t="s">
        <v>219</v>
      </c>
    </row>
    <row r="79" spans="1:11" ht="14.45" customHeight="1" thickBot="1" x14ac:dyDescent="0.25">
      <c r="A79" s="399" t="s">
        <v>25</v>
      </c>
      <c r="B79" s="379">
        <v>338621</v>
      </c>
      <c r="C79" s="379">
        <v>342366.23342000099</v>
      </c>
      <c r="D79" s="380">
        <v>3745.2334200008199</v>
      </c>
      <c r="E79" s="381">
        <v>1.01106025149</v>
      </c>
      <c r="F79" s="379">
        <v>356625.32024775498</v>
      </c>
      <c r="G79" s="380">
        <v>326906.54356044199</v>
      </c>
      <c r="H79" s="382">
        <v>29880.02951</v>
      </c>
      <c r="I79" s="379">
        <v>326118.75637000002</v>
      </c>
      <c r="J79" s="380">
        <v>-787.78719044209004</v>
      </c>
      <c r="K79" s="383">
        <v>0.91445766145600005</v>
      </c>
    </row>
    <row r="80" spans="1:11" ht="14.45" customHeight="1" thickBot="1" x14ac:dyDescent="0.25">
      <c r="A80" s="400" t="s">
        <v>294</v>
      </c>
      <c r="B80" s="384">
        <v>338621</v>
      </c>
      <c r="C80" s="384">
        <v>342366.23342000099</v>
      </c>
      <c r="D80" s="385">
        <v>3745.2334200008199</v>
      </c>
      <c r="E80" s="391">
        <v>1.01106025149</v>
      </c>
      <c r="F80" s="384">
        <v>356625.32024775498</v>
      </c>
      <c r="G80" s="385">
        <v>326906.54356044199</v>
      </c>
      <c r="H80" s="387">
        <v>29880.02951</v>
      </c>
      <c r="I80" s="384">
        <v>326118.75637000002</v>
      </c>
      <c r="J80" s="385">
        <v>-787.78719044209004</v>
      </c>
      <c r="K80" s="392">
        <v>0.91445766145600005</v>
      </c>
    </row>
    <row r="81" spans="1:11" ht="14.45" customHeight="1" thickBot="1" x14ac:dyDescent="0.25">
      <c r="A81" s="401" t="s">
        <v>295</v>
      </c>
      <c r="B81" s="379">
        <v>29734</v>
      </c>
      <c r="C81" s="379">
        <v>30154.422050000099</v>
      </c>
      <c r="D81" s="380">
        <v>420.42205000005902</v>
      </c>
      <c r="E81" s="381">
        <v>1.0141394380169999</v>
      </c>
      <c r="F81" s="379">
        <v>31155.378178830801</v>
      </c>
      <c r="G81" s="380">
        <v>28559.096663928201</v>
      </c>
      <c r="H81" s="382">
        <v>2830.7049200000001</v>
      </c>
      <c r="I81" s="379">
        <v>31127.213930000002</v>
      </c>
      <c r="J81" s="380">
        <v>2568.1172660717798</v>
      </c>
      <c r="K81" s="383">
        <v>0.99909600683800004</v>
      </c>
    </row>
    <row r="82" spans="1:11" ht="14.45" customHeight="1" thickBot="1" x14ac:dyDescent="0.25">
      <c r="A82" s="401" t="s">
        <v>296</v>
      </c>
      <c r="B82" s="379">
        <v>947</v>
      </c>
      <c r="C82" s="379">
        <v>1330.7870600000001</v>
      </c>
      <c r="D82" s="380">
        <v>383.78706000000199</v>
      </c>
      <c r="E82" s="381">
        <v>1.4052661668419999</v>
      </c>
      <c r="F82" s="379">
        <v>1300</v>
      </c>
      <c r="G82" s="380">
        <v>1191.6666666666699</v>
      </c>
      <c r="H82" s="382">
        <v>105.5164</v>
      </c>
      <c r="I82" s="379">
        <v>1648.39939</v>
      </c>
      <c r="J82" s="380">
        <v>456.73272333333199</v>
      </c>
      <c r="K82" s="383">
        <v>1.267999530769</v>
      </c>
    </row>
    <row r="83" spans="1:11" ht="14.45" customHeight="1" thickBot="1" x14ac:dyDescent="0.25">
      <c r="A83" s="401" t="s">
        <v>297</v>
      </c>
      <c r="B83" s="379">
        <v>7098</v>
      </c>
      <c r="C83" s="379">
        <v>4321.2422999999999</v>
      </c>
      <c r="D83" s="380">
        <v>-2776.7577000000001</v>
      </c>
      <c r="E83" s="381">
        <v>0.60879716821600005</v>
      </c>
      <c r="F83" s="379">
        <v>5000</v>
      </c>
      <c r="G83" s="380">
        <v>4583.3333333333303</v>
      </c>
      <c r="H83" s="382">
        <v>108.46211</v>
      </c>
      <c r="I83" s="379">
        <v>1053.3572300000001</v>
      </c>
      <c r="J83" s="380">
        <v>-3529.9761033333398</v>
      </c>
      <c r="K83" s="383">
        <v>0.21067144600000001</v>
      </c>
    </row>
    <row r="84" spans="1:11" ht="14.45" customHeight="1" thickBot="1" x14ac:dyDescent="0.25">
      <c r="A84" s="401" t="s">
        <v>298</v>
      </c>
      <c r="B84" s="379">
        <v>100527</v>
      </c>
      <c r="C84" s="379">
        <v>102111.10202000001</v>
      </c>
      <c r="D84" s="380">
        <v>1584.1020200001699</v>
      </c>
      <c r="E84" s="381">
        <v>1.015757975668</v>
      </c>
      <c r="F84" s="379">
        <v>0</v>
      </c>
      <c r="G84" s="380">
        <v>0</v>
      </c>
      <c r="H84" s="382">
        <v>0</v>
      </c>
      <c r="I84" s="379">
        <v>0</v>
      </c>
      <c r="J84" s="380">
        <v>0</v>
      </c>
      <c r="K84" s="390" t="s">
        <v>219</v>
      </c>
    </row>
    <row r="85" spans="1:11" ht="14.45" customHeight="1" thickBot="1" x14ac:dyDescent="0.25">
      <c r="A85" s="401" t="s">
        <v>299</v>
      </c>
      <c r="B85" s="379">
        <v>145872</v>
      </c>
      <c r="C85" s="379">
        <v>148055.29245000001</v>
      </c>
      <c r="D85" s="380">
        <v>2183.2924500003001</v>
      </c>
      <c r="E85" s="381">
        <v>1.0149671797869999</v>
      </c>
      <c r="F85" s="379">
        <v>260800</v>
      </c>
      <c r="G85" s="380">
        <v>239066.66666666701</v>
      </c>
      <c r="H85" s="382">
        <v>20245.23199</v>
      </c>
      <c r="I85" s="379">
        <v>233685.28352</v>
      </c>
      <c r="J85" s="380">
        <v>-5381.3831466668898</v>
      </c>
      <c r="K85" s="383">
        <v>0.89603252883399997</v>
      </c>
    </row>
    <row r="86" spans="1:11" ht="14.45" customHeight="1" thickBot="1" x14ac:dyDescent="0.25">
      <c r="A86" s="401" t="s">
        <v>300</v>
      </c>
      <c r="B86" s="379">
        <v>5446</v>
      </c>
      <c r="C86" s="379">
        <v>5663.2123000000101</v>
      </c>
      <c r="D86" s="380">
        <v>217.21230000000901</v>
      </c>
      <c r="E86" s="381">
        <v>1.039884741094</v>
      </c>
      <c r="F86" s="379">
        <v>6000</v>
      </c>
      <c r="G86" s="380">
        <v>5500</v>
      </c>
      <c r="H86" s="382">
        <v>517.29323999999997</v>
      </c>
      <c r="I86" s="379">
        <v>5812.0148499999996</v>
      </c>
      <c r="J86" s="380">
        <v>312.01484999999599</v>
      </c>
      <c r="K86" s="383">
        <v>0.96866914166600004</v>
      </c>
    </row>
    <row r="87" spans="1:11" ht="14.45" customHeight="1" thickBot="1" x14ac:dyDescent="0.25">
      <c r="A87" s="401" t="s">
        <v>301</v>
      </c>
      <c r="B87" s="379">
        <v>16527</v>
      </c>
      <c r="C87" s="379">
        <v>16839.62415</v>
      </c>
      <c r="D87" s="380">
        <v>312.62415000002898</v>
      </c>
      <c r="E87" s="381">
        <v>1.018915964784</v>
      </c>
      <c r="F87" s="379">
        <v>0</v>
      </c>
      <c r="G87" s="380">
        <v>0</v>
      </c>
      <c r="H87" s="382">
        <v>0</v>
      </c>
      <c r="I87" s="379">
        <v>0</v>
      </c>
      <c r="J87" s="380">
        <v>0</v>
      </c>
      <c r="K87" s="390" t="s">
        <v>219</v>
      </c>
    </row>
    <row r="88" spans="1:11" ht="14.45" customHeight="1" thickBot="1" x14ac:dyDescent="0.25">
      <c r="A88" s="401" t="s">
        <v>302</v>
      </c>
      <c r="B88" s="379">
        <v>19775</v>
      </c>
      <c r="C88" s="379">
        <v>20542.578649999999</v>
      </c>
      <c r="D88" s="380">
        <v>767.57865000003903</v>
      </c>
      <c r="E88" s="381">
        <v>1.038815608091</v>
      </c>
      <c r="F88" s="379">
        <v>38900</v>
      </c>
      <c r="G88" s="380">
        <v>35658.333333333299</v>
      </c>
      <c r="H88" s="382">
        <v>4564.9539199999999</v>
      </c>
      <c r="I88" s="379">
        <v>38052.390720000003</v>
      </c>
      <c r="J88" s="380">
        <v>2394.05738666662</v>
      </c>
      <c r="K88" s="383">
        <v>0.97821055835399995</v>
      </c>
    </row>
    <row r="89" spans="1:11" ht="14.45" customHeight="1" thickBot="1" x14ac:dyDescent="0.25">
      <c r="A89" s="401" t="s">
        <v>303</v>
      </c>
      <c r="B89" s="379">
        <v>84</v>
      </c>
      <c r="C89" s="379">
        <v>466.72464000000002</v>
      </c>
      <c r="D89" s="380">
        <v>382.72464000000002</v>
      </c>
      <c r="E89" s="381">
        <v>5.5562457142849997</v>
      </c>
      <c r="F89" s="379">
        <v>500</v>
      </c>
      <c r="G89" s="380">
        <v>458.33333333333297</v>
      </c>
      <c r="H89" s="382">
        <v>400.44099999999997</v>
      </c>
      <c r="I89" s="379">
        <v>2361.7963100000002</v>
      </c>
      <c r="J89" s="380">
        <v>1903.4629766666701</v>
      </c>
      <c r="K89" s="383">
        <v>4.7235926199999998</v>
      </c>
    </row>
    <row r="90" spans="1:11" ht="14.45" customHeight="1" thickBot="1" x14ac:dyDescent="0.25">
      <c r="A90" s="401" t="s">
        <v>304</v>
      </c>
      <c r="B90" s="379">
        <v>18</v>
      </c>
      <c r="C90" s="379">
        <v>4.4909999999999997</v>
      </c>
      <c r="D90" s="380">
        <v>-13.509</v>
      </c>
      <c r="E90" s="381">
        <v>0.2495</v>
      </c>
      <c r="F90" s="379">
        <v>0</v>
      </c>
      <c r="G90" s="380">
        <v>0</v>
      </c>
      <c r="H90" s="382">
        <v>0</v>
      </c>
      <c r="I90" s="379">
        <v>0</v>
      </c>
      <c r="J90" s="380">
        <v>0</v>
      </c>
      <c r="K90" s="390" t="s">
        <v>219</v>
      </c>
    </row>
    <row r="91" spans="1:11" ht="14.45" customHeight="1" thickBot="1" x14ac:dyDescent="0.25">
      <c r="A91" s="401" t="s">
        <v>305</v>
      </c>
      <c r="B91" s="379">
        <v>378</v>
      </c>
      <c r="C91" s="379">
        <v>147.29737</v>
      </c>
      <c r="D91" s="380">
        <v>-230.70263</v>
      </c>
      <c r="E91" s="381">
        <v>0.38967558201000002</v>
      </c>
      <c r="F91" s="379">
        <v>200</v>
      </c>
      <c r="G91" s="380">
        <v>183.333333333333</v>
      </c>
      <c r="H91" s="382">
        <v>0</v>
      </c>
      <c r="I91" s="379">
        <v>33.990720000000003</v>
      </c>
      <c r="J91" s="380">
        <v>-149.34261333333299</v>
      </c>
      <c r="K91" s="383">
        <v>0.16995360000000001</v>
      </c>
    </row>
    <row r="92" spans="1:11" ht="14.45" customHeight="1" thickBot="1" x14ac:dyDescent="0.25">
      <c r="A92" s="401" t="s">
        <v>306</v>
      </c>
      <c r="B92" s="379">
        <v>41</v>
      </c>
      <c r="C92" s="379">
        <v>116.44644</v>
      </c>
      <c r="D92" s="380">
        <v>75.446439999999996</v>
      </c>
      <c r="E92" s="381">
        <v>2.8401570731699999</v>
      </c>
      <c r="F92" s="379">
        <v>0</v>
      </c>
      <c r="G92" s="380">
        <v>0</v>
      </c>
      <c r="H92" s="382">
        <v>0</v>
      </c>
      <c r="I92" s="379">
        <v>0</v>
      </c>
      <c r="J92" s="380">
        <v>0</v>
      </c>
      <c r="K92" s="390" t="s">
        <v>219</v>
      </c>
    </row>
    <row r="93" spans="1:11" ht="14.45" customHeight="1" thickBot="1" x14ac:dyDescent="0.25">
      <c r="A93" s="401" t="s">
        <v>307</v>
      </c>
      <c r="B93" s="379">
        <v>190</v>
      </c>
      <c r="C93" s="379">
        <v>164.14785000000001</v>
      </c>
      <c r="D93" s="380">
        <v>-25.852149999999</v>
      </c>
      <c r="E93" s="381">
        <v>0.86393605263100004</v>
      </c>
      <c r="F93" s="379">
        <v>200</v>
      </c>
      <c r="G93" s="380">
        <v>183.333333333333</v>
      </c>
      <c r="H93" s="382">
        <v>17.862089999999998</v>
      </c>
      <c r="I93" s="379">
        <v>312.67631</v>
      </c>
      <c r="J93" s="380">
        <v>129.342976666667</v>
      </c>
      <c r="K93" s="383">
        <v>1.5633815499999999</v>
      </c>
    </row>
    <row r="94" spans="1:11" ht="14.45" customHeight="1" thickBot="1" x14ac:dyDescent="0.25">
      <c r="A94" s="401" t="s">
        <v>308</v>
      </c>
      <c r="B94" s="379">
        <v>493</v>
      </c>
      <c r="C94" s="379">
        <v>640.17143000000101</v>
      </c>
      <c r="D94" s="380">
        <v>147.17143000000101</v>
      </c>
      <c r="E94" s="381">
        <v>1.2985221703850001</v>
      </c>
      <c r="F94" s="379">
        <v>0</v>
      </c>
      <c r="G94" s="380">
        <v>0</v>
      </c>
      <c r="H94" s="382">
        <v>0</v>
      </c>
      <c r="I94" s="379">
        <v>0</v>
      </c>
      <c r="J94" s="380">
        <v>0</v>
      </c>
      <c r="K94" s="390" t="s">
        <v>219</v>
      </c>
    </row>
    <row r="95" spans="1:11" ht="14.45" customHeight="1" thickBot="1" x14ac:dyDescent="0.25">
      <c r="A95" s="401" t="s">
        <v>309</v>
      </c>
      <c r="B95" s="379">
        <v>584</v>
      </c>
      <c r="C95" s="379">
        <v>603.60770000000105</v>
      </c>
      <c r="D95" s="380">
        <v>19.607700000000001</v>
      </c>
      <c r="E95" s="381">
        <v>1.0335748287669999</v>
      </c>
      <c r="F95" s="379">
        <v>1250</v>
      </c>
      <c r="G95" s="380">
        <v>1145.8333333333301</v>
      </c>
      <c r="H95" s="382">
        <v>60.582000000000001</v>
      </c>
      <c r="I95" s="379">
        <v>822.78813999999898</v>
      </c>
      <c r="J95" s="380">
        <v>-323.045193333334</v>
      </c>
      <c r="K95" s="383">
        <v>0.65823051199899996</v>
      </c>
    </row>
    <row r="96" spans="1:11" ht="14.45" customHeight="1" thickBot="1" x14ac:dyDescent="0.25">
      <c r="A96" s="401" t="s">
        <v>310</v>
      </c>
      <c r="B96" s="379">
        <v>1409</v>
      </c>
      <c r="C96" s="379">
        <v>1627.4175299999999</v>
      </c>
      <c r="D96" s="380">
        <v>218.41753000000401</v>
      </c>
      <c r="E96" s="381">
        <v>1.1550159900629999</v>
      </c>
      <c r="F96" s="379">
        <v>1600</v>
      </c>
      <c r="G96" s="380">
        <v>1466.6666666666699</v>
      </c>
      <c r="H96" s="382">
        <v>89.325509999999994</v>
      </c>
      <c r="I96" s="379">
        <v>1483.50893</v>
      </c>
      <c r="J96" s="380">
        <v>16.842263333331001</v>
      </c>
      <c r="K96" s="383">
        <v>0.92719308124900002</v>
      </c>
    </row>
    <row r="97" spans="1:11" ht="14.45" customHeight="1" thickBot="1" x14ac:dyDescent="0.25">
      <c r="A97" s="401" t="s">
        <v>311</v>
      </c>
      <c r="B97" s="379">
        <v>9498</v>
      </c>
      <c r="C97" s="379">
        <v>9577.6684800000203</v>
      </c>
      <c r="D97" s="380">
        <v>79.668480000017993</v>
      </c>
      <c r="E97" s="381">
        <v>1.008387921667</v>
      </c>
      <c r="F97" s="379">
        <v>9719.9420689238996</v>
      </c>
      <c r="G97" s="380">
        <v>8909.9468965135693</v>
      </c>
      <c r="H97" s="382">
        <v>939.65633000000003</v>
      </c>
      <c r="I97" s="379">
        <v>9725.3363199999894</v>
      </c>
      <c r="J97" s="380">
        <v>815.38942348641604</v>
      </c>
      <c r="K97" s="383">
        <v>1.0005549674100001</v>
      </c>
    </row>
    <row r="98" spans="1:11" ht="14.45" customHeight="1" thickBot="1" x14ac:dyDescent="0.25">
      <c r="A98" s="402" t="s">
        <v>312</v>
      </c>
      <c r="B98" s="384">
        <v>-6334</v>
      </c>
      <c r="C98" s="384">
        <v>-7701.5526400000099</v>
      </c>
      <c r="D98" s="385">
        <v>-1367.5526400000099</v>
      </c>
      <c r="E98" s="391">
        <v>1.2159066371959999</v>
      </c>
      <c r="F98" s="384">
        <v>-8400</v>
      </c>
      <c r="G98" s="385">
        <v>-7700</v>
      </c>
      <c r="H98" s="387">
        <v>-877.97349999999994</v>
      </c>
      <c r="I98" s="384">
        <v>-8432.2239999999892</v>
      </c>
      <c r="J98" s="385">
        <v>-732.223999999993</v>
      </c>
      <c r="K98" s="392">
        <v>1.003836190476</v>
      </c>
    </row>
    <row r="99" spans="1:11" ht="14.45" customHeight="1" thickBot="1" x14ac:dyDescent="0.25">
      <c r="A99" s="400" t="s">
        <v>313</v>
      </c>
      <c r="B99" s="384">
        <v>0</v>
      </c>
      <c r="C99" s="384">
        <v>66.040499999999994</v>
      </c>
      <c r="D99" s="385">
        <v>66.040499999999994</v>
      </c>
      <c r="E99" s="386" t="s">
        <v>219</v>
      </c>
      <c r="F99" s="384">
        <v>0</v>
      </c>
      <c r="G99" s="385">
        <v>0</v>
      </c>
      <c r="H99" s="387">
        <v>0</v>
      </c>
      <c r="I99" s="384">
        <v>2.5489999999E-2</v>
      </c>
      <c r="J99" s="385">
        <v>2.5489999999E-2</v>
      </c>
      <c r="K99" s="388" t="s">
        <v>219</v>
      </c>
    </row>
    <row r="100" spans="1:11" ht="14.45" customHeight="1" thickBot="1" x14ac:dyDescent="0.25">
      <c r="A100" s="401" t="s">
        <v>314</v>
      </c>
      <c r="B100" s="379">
        <v>0</v>
      </c>
      <c r="C100" s="379">
        <v>66.040499999999994</v>
      </c>
      <c r="D100" s="380">
        <v>66.040499999999994</v>
      </c>
      <c r="E100" s="389" t="s">
        <v>219</v>
      </c>
      <c r="F100" s="379">
        <v>0</v>
      </c>
      <c r="G100" s="380">
        <v>0</v>
      </c>
      <c r="H100" s="382">
        <v>0</v>
      </c>
      <c r="I100" s="379">
        <v>2.5489999999E-2</v>
      </c>
      <c r="J100" s="380">
        <v>2.5489999999E-2</v>
      </c>
      <c r="K100" s="390" t="s">
        <v>219</v>
      </c>
    </row>
    <row r="101" spans="1:11" ht="14.45" customHeight="1" thickBot="1" x14ac:dyDescent="0.25">
      <c r="A101" s="400" t="s">
        <v>315</v>
      </c>
      <c r="B101" s="384">
        <v>-6334</v>
      </c>
      <c r="C101" s="384">
        <v>-7701.5526400000099</v>
      </c>
      <c r="D101" s="385">
        <v>-1367.5526400000099</v>
      </c>
      <c r="E101" s="391">
        <v>1.2159066371959999</v>
      </c>
      <c r="F101" s="384">
        <v>-8400</v>
      </c>
      <c r="G101" s="385">
        <v>-7700</v>
      </c>
      <c r="H101" s="387">
        <v>-877.97349999999994</v>
      </c>
      <c r="I101" s="384">
        <v>-8432.2239999999892</v>
      </c>
      <c r="J101" s="385">
        <v>-732.223999999993</v>
      </c>
      <c r="K101" s="392">
        <v>1.003836190476</v>
      </c>
    </row>
    <row r="102" spans="1:11" ht="14.45" customHeight="1" thickBot="1" x14ac:dyDescent="0.25">
      <c r="A102" s="401" t="s">
        <v>316</v>
      </c>
      <c r="B102" s="379">
        <v>-226</v>
      </c>
      <c r="C102" s="379">
        <v>-135.87681000000001</v>
      </c>
      <c r="D102" s="380">
        <v>90.123189999998999</v>
      </c>
      <c r="E102" s="381">
        <v>0.60122482300799995</v>
      </c>
      <c r="F102" s="379">
        <v>-200</v>
      </c>
      <c r="G102" s="380">
        <v>-183.333333333333</v>
      </c>
      <c r="H102" s="382">
        <v>25.129259999999999</v>
      </c>
      <c r="I102" s="379">
        <v>-87.900739999999004</v>
      </c>
      <c r="J102" s="380">
        <v>95.432593333333003</v>
      </c>
      <c r="K102" s="383">
        <v>0.4395037</v>
      </c>
    </row>
    <row r="103" spans="1:11" ht="14.45" customHeight="1" thickBot="1" x14ac:dyDescent="0.25">
      <c r="A103" s="401" t="s">
        <v>317</v>
      </c>
      <c r="B103" s="379">
        <v>-5600</v>
      </c>
      <c r="C103" s="379">
        <v>-6800.81783000001</v>
      </c>
      <c r="D103" s="380">
        <v>-1200.81783000001</v>
      </c>
      <c r="E103" s="381">
        <v>1.2144317553570001</v>
      </c>
      <c r="F103" s="379">
        <v>-7300</v>
      </c>
      <c r="G103" s="380">
        <v>-6691.6666666666697</v>
      </c>
      <c r="H103" s="382">
        <v>-869.12275999999997</v>
      </c>
      <c r="I103" s="379">
        <v>-7857.3252599999896</v>
      </c>
      <c r="J103" s="380">
        <v>-1165.6585933333299</v>
      </c>
      <c r="K103" s="383">
        <v>1.0763459260270001</v>
      </c>
    </row>
    <row r="104" spans="1:11" ht="14.45" customHeight="1" thickBot="1" x14ac:dyDescent="0.25">
      <c r="A104" s="401" t="s">
        <v>318</v>
      </c>
      <c r="B104" s="379">
        <v>-508</v>
      </c>
      <c r="C104" s="379">
        <v>-764.85800000000097</v>
      </c>
      <c r="D104" s="380">
        <v>-256.85800000000103</v>
      </c>
      <c r="E104" s="381">
        <v>1.505625984251</v>
      </c>
      <c r="F104" s="379">
        <v>-900</v>
      </c>
      <c r="G104" s="380">
        <v>-825</v>
      </c>
      <c r="H104" s="382">
        <v>-33.979999999999997</v>
      </c>
      <c r="I104" s="379">
        <v>-486.99799999999902</v>
      </c>
      <c r="J104" s="380">
        <v>338.00200000000098</v>
      </c>
      <c r="K104" s="383">
        <v>0.54110888888800002</v>
      </c>
    </row>
    <row r="105" spans="1:11" ht="14.45" customHeight="1" thickBot="1" x14ac:dyDescent="0.25">
      <c r="A105" s="403" t="s">
        <v>319</v>
      </c>
      <c r="B105" s="379">
        <v>0</v>
      </c>
      <c r="C105" s="379">
        <v>-66.040499999999994</v>
      </c>
      <c r="D105" s="380">
        <v>-66.040499999999994</v>
      </c>
      <c r="E105" s="389" t="s">
        <v>219</v>
      </c>
      <c r="F105" s="379">
        <v>0</v>
      </c>
      <c r="G105" s="380">
        <v>0</v>
      </c>
      <c r="H105" s="382">
        <v>0</v>
      </c>
      <c r="I105" s="379">
        <v>-2.5489999999E-2</v>
      </c>
      <c r="J105" s="380">
        <v>-2.5489999999E-2</v>
      </c>
      <c r="K105" s="390" t="s">
        <v>219</v>
      </c>
    </row>
    <row r="106" spans="1:11" ht="14.45" customHeight="1" thickBot="1" x14ac:dyDescent="0.25">
      <c r="A106" s="401" t="s">
        <v>320</v>
      </c>
      <c r="B106" s="379">
        <v>0</v>
      </c>
      <c r="C106" s="379">
        <v>-66.040499999999994</v>
      </c>
      <c r="D106" s="380">
        <v>-66.040499999999994</v>
      </c>
      <c r="E106" s="389" t="s">
        <v>219</v>
      </c>
      <c r="F106" s="379">
        <v>0</v>
      </c>
      <c r="G106" s="380">
        <v>0</v>
      </c>
      <c r="H106" s="382">
        <v>0</v>
      </c>
      <c r="I106" s="379">
        <v>-2.5489999999E-2</v>
      </c>
      <c r="J106" s="380">
        <v>-2.5489999999E-2</v>
      </c>
      <c r="K106" s="390" t="s">
        <v>219</v>
      </c>
    </row>
    <row r="107" spans="1:11" ht="14.45" customHeight="1" thickBot="1" x14ac:dyDescent="0.25">
      <c r="A107" s="404" t="s">
        <v>321</v>
      </c>
      <c r="B107" s="384">
        <v>2209.5467102518901</v>
      </c>
      <c r="C107" s="384">
        <v>1890.5381199999999</v>
      </c>
      <c r="D107" s="385">
        <v>-319.00859025188998</v>
      </c>
      <c r="E107" s="391">
        <v>0.85562260857700001</v>
      </c>
      <c r="F107" s="384">
        <v>1887.43342186423</v>
      </c>
      <c r="G107" s="385">
        <v>1730.1473033755401</v>
      </c>
      <c r="H107" s="387">
        <v>361.2681</v>
      </c>
      <c r="I107" s="384">
        <v>2633.6975600000001</v>
      </c>
      <c r="J107" s="385">
        <v>903.55025662445496</v>
      </c>
      <c r="K107" s="392">
        <v>1.395385675325</v>
      </c>
    </row>
    <row r="108" spans="1:11" ht="14.45" customHeight="1" thickBot="1" x14ac:dyDescent="0.25">
      <c r="A108" s="399" t="s">
        <v>27</v>
      </c>
      <c r="B108" s="379">
        <v>528.14337375316995</v>
      </c>
      <c r="C108" s="379">
        <v>436.35624000000098</v>
      </c>
      <c r="D108" s="380">
        <v>-91.787133753169002</v>
      </c>
      <c r="E108" s="381">
        <v>0.82620792323699999</v>
      </c>
      <c r="F108" s="379">
        <v>428.67098901855798</v>
      </c>
      <c r="G108" s="380">
        <v>392.94840660034498</v>
      </c>
      <c r="H108" s="382">
        <v>54.894919999999999</v>
      </c>
      <c r="I108" s="379">
        <v>776.53393999999901</v>
      </c>
      <c r="J108" s="380">
        <v>383.58553339965403</v>
      </c>
      <c r="K108" s="383">
        <v>1.8114917031769999</v>
      </c>
    </row>
    <row r="109" spans="1:11" ht="14.45" customHeight="1" thickBot="1" x14ac:dyDescent="0.25">
      <c r="A109" s="403" t="s">
        <v>322</v>
      </c>
      <c r="B109" s="379">
        <v>0</v>
      </c>
      <c r="C109" s="379">
        <v>-0.23957000000000001</v>
      </c>
      <c r="D109" s="380">
        <v>-0.23957000000000001</v>
      </c>
      <c r="E109" s="389" t="s">
        <v>219</v>
      </c>
      <c r="F109" s="379">
        <v>0</v>
      </c>
      <c r="G109" s="380">
        <v>0</v>
      </c>
      <c r="H109" s="382">
        <v>0</v>
      </c>
      <c r="I109" s="379">
        <v>-0.59123999999900001</v>
      </c>
      <c r="J109" s="380">
        <v>-0.59123999999900001</v>
      </c>
      <c r="K109" s="390" t="s">
        <v>219</v>
      </c>
    </row>
    <row r="110" spans="1:11" ht="14.45" customHeight="1" thickBot="1" x14ac:dyDescent="0.25">
      <c r="A110" s="401" t="s">
        <v>323</v>
      </c>
      <c r="B110" s="379">
        <v>0</v>
      </c>
      <c r="C110" s="379">
        <v>-0.23957000000000001</v>
      </c>
      <c r="D110" s="380">
        <v>-0.23957000000000001</v>
      </c>
      <c r="E110" s="389" t="s">
        <v>219</v>
      </c>
      <c r="F110" s="379">
        <v>0</v>
      </c>
      <c r="G110" s="380">
        <v>0</v>
      </c>
      <c r="H110" s="382">
        <v>0</v>
      </c>
      <c r="I110" s="379">
        <v>-0.59123999999900001</v>
      </c>
      <c r="J110" s="380">
        <v>-0.59123999999900001</v>
      </c>
      <c r="K110" s="390" t="s">
        <v>219</v>
      </c>
    </row>
    <row r="111" spans="1:11" ht="14.45" customHeight="1" thickBot="1" x14ac:dyDescent="0.25">
      <c r="A111" s="403" t="s">
        <v>324</v>
      </c>
      <c r="B111" s="379">
        <v>528.14337375316995</v>
      </c>
      <c r="C111" s="379">
        <v>436.35624000000098</v>
      </c>
      <c r="D111" s="380">
        <v>-91.787133753169002</v>
      </c>
      <c r="E111" s="381">
        <v>0.82620792323699999</v>
      </c>
      <c r="F111" s="379">
        <v>428.67098901855798</v>
      </c>
      <c r="G111" s="380">
        <v>392.94840660034498</v>
      </c>
      <c r="H111" s="382">
        <v>54.894919999999999</v>
      </c>
      <c r="I111" s="379">
        <v>776.53393999999901</v>
      </c>
      <c r="J111" s="380">
        <v>383.58553339965403</v>
      </c>
      <c r="K111" s="383">
        <v>1.8114917031769999</v>
      </c>
    </row>
    <row r="112" spans="1:11" ht="14.45" customHeight="1" thickBot="1" x14ac:dyDescent="0.25">
      <c r="A112" s="401" t="s">
        <v>325</v>
      </c>
      <c r="B112" s="379">
        <v>167.056585947446</v>
      </c>
      <c r="C112" s="379">
        <v>277.78410000000099</v>
      </c>
      <c r="D112" s="380">
        <v>110.72751405255499</v>
      </c>
      <c r="E112" s="381">
        <v>1.662814419584</v>
      </c>
      <c r="F112" s="379">
        <v>257.67779856657398</v>
      </c>
      <c r="G112" s="380">
        <v>236.20464868602599</v>
      </c>
      <c r="H112" s="382">
        <v>39.040649999999999</v>
      </c>
      <c r="I112" s="379">
        <v>236.33097000000001</v>
      </c>
      <c r="J112" s="380">
        <v>0.126321313973</v>
      </c>
      <c r="K112" s="383">
        <v>0.91715689638200004</v>
      </c>
    </row>
    <row r="113" spans="1:11" ht="14.45" customHeight="1" thickBot="1" x14ac:dyDescent="0.25">
      <c r="A113" s="401" t="s">
        <v>326</v>
      </c>
      <c r="B113" s="379">
        <v>27.346253663534998</v>
      </c>
      <c r="C113" s="379">
        <v>9.1110000000000007</v>
      </c>
      <c r="D113" s="380">
        <v>-18.235253663535001</v>
      </c>
      <c r="E113" s="381">
        <v>0.333171779655</v>
      </c>
      <c r="F113" s="379">
        <v>18.395449776166998</v>
      </c>
      <c r="G113" s="380">
        <v>16.862495628152999</v>
      </c>
      <c r="H113" s="382">
        <v>0</v>
      </c>
      <c r="I113" s="379">
        <v>11.266</v>
      </c>
      <c r="J113" s="380">
        <v>-5.5964956281529998</v>
      </c>
      <c r="K113" s="383">
        <v>0.61243406043699999</v>
      </c>
    </row>
    <row r="114" spans="1:11" ht="14.45" customHeight="1" thickBot="1" x14ac:dyDescent="0.25">
      <c r="A114" s="401" t="s">
        <v>327</v>
      </c>
      <c r="B114" s="379">
        <v>209.69563746972301</v>
      </c>
      <c r="C114" s="379">
        <v>86.933700000000002</v>
      </c>
      <c r="D114" s="380">
        <v>-122.76193746972299</v>
      </c>
      <c r="E114" s="381">
        <v>0.41457085635599999</v>
      </c>
      <c r="F114" s="379">
        <v>4.5965631762869998</v>
      </c>
      <c r="G114" s="380">
        <v>4.2135162449300001</v>
      </c>
      <c r="H114" s="382">
        <v>0</v>
      </c>
      <c r="I114" s="379">
        <v>342.15823999999901</v>
      </c>
      <c r="J114" s="380">
        <v>337.94472375506899</v>
      </c>
      <c r="K114" s="383">
        <v>74.437841247373996</v>
      </c>
    </row>
    <row r="115" spans="1:11" ht="14.45" customHeight="1" thickBot="1" x14ac:dyDescent="0.25">
      <c r="A115" s="401" t="s">
        <v>328</v>
      </c>
      <c r="B115" s="379">
        <v>69.865076756744998</v>
      </c>
      <c r="C115" s="379">
        <v>7.6172000000000004</v>
      </c>
      <c r="D115" s="380">
        <v>-62.247876756745001</v>
      </c>
      <c r="E115" s="381">
        <v>0.109027290222</v>
      </c>
      <c r="F115" s="379">
        <v>12.331813544312</v>
      </c>
      <c r="G115" s="380">
        <v>11.304162415619</v>
      </c>
      <c r="H115" s="382">
        <v>0</v>
      </c>
      <c r="I115" s="379">
        <v>132.39556999999999</v>
      </c>
      <c r="J115" s="380">
        <v>121.09140758437999</v>
      </c>
      <c r="K115" s="383">
        <v>10.736098913938999</v>
      </c>
    </row>
    <row r="116" spans="1:11" ht="14.45" customHeight="1" thickBot="1" x14ac:dyDescent="0.25">
      <c r="A116" s="401" t="s">
        <v>329</v>
      </c>
      <c r="B116" s="379">
        <v>54.179819915720003</v>
      </c>
      <c r="C116" s="379">
        <v>54.910240000000002</v>
      </c>
      <c r="D116" s="380">
        <v>0.73042008428000005</v>
      </c>
      <c r="E116" s="381">
        <v>1.0134814048</v>
      </c>
      <c r="F116" s="379">
        <v>42.468130445440003</v>
      </c>
      <c r="G116" s="380">
        <v>38.929119574986998</v>
      </c>
      <c r="H116" s="382">
        <v>7.6674100000000003</v>
      </c>
      <c r="I116" s="379">
        <v>46.196300000000001</v>
      </c>
      <c r="J116" s="380">
        <v>7.2671804250119996</v>
      </c>
      <c r="K116" s="383">
        <v>1.0877874659290001</v>
      </c>
    </row>
    <row r="117" spans="1:11" ht="14.45" customHeight="1" thickBot="1" x14ac:dyDescent="0.25">
      <c r="A117" s="401" t="s">
        <v>330</v>
      </c>
      <c r="B117" s="379">
        <v>0</v>
      </c>
      <c r="C117" s="379">
        <v>0</v>
      </c>
      <c r="D117" s="380">
        <v>0</v>
      </c>
      <c r="E117" s="381">
        <v>1</v>
      </c>
      <c r="F117" s="379">
        <v>2.6909043182839998</v>
      </c>
      <c r="G117" s="380">
        <v>2.4666622917600001</v>
      </c>
      <c r="H117" s="382">
        <v>0</v>
      </c>
      <c r="I117" s="379">
        <v>0</v>
      </c>
      <c r="J117" s="380">
        <v>-2.4666622917600001</v>
      </c>
      <c r="K117" s="383">
        <v>0</v>
      </c>
    </row>
    <row r="118" spans="1:11" ht="14.45" customHeight="1" thickBot="1" x14ac:dyDescent="0.25">
      <c r="A118" s="401" t="s">
        <v>331</v>
      </c>
      <c r="B118" s="379">
        <v>0</v>
      </c>
      <c r="C118" s="379">
        <v>0</v>
      </c>
      <c r="D118" s="380">
        <v>0</v>
      </c>
      <c r="E118" s="381">
        <v>1</v>
      </c>
      <c r="F118" s="379">
        <v>68.344534287452007</v>
      </c>
      <c r="G118" s="380">
        <v>62.649156430165</v>
      </c>
      <c r="H118" s="382">
        <v>8.1868599999999994</v>
      </c>
      <c r="I118" s="379">
        <v>8.1868599999999994</v>
      </c>
      <c r="J118" s="380">
        <v>-54.462296430164997</v>
      </c>
      <c r="K118" s="383">
        <v>0.119788072087</v>
      </c>
    </row>
    <row r="119" spans="1:11" ht="14.45" customHeight="1" thickBot="1" x14ac:dyDescent="0.25">
      <c r="A119" s="401" t="s">
        <v>332</v>
      </c>
      <c r="B119" s="379">
        <v>0</v>
      </c>
      <c r="C119" s="379">
        <v>0</v>
      </c>
      <c r="D119" s="380">
        <v>0</v>
      </c>
      <c r="E119" s="381">
        <v>1</v>
      </c>
      <c r="F119" s="379">
        <v>22.165794904037998</v>
      </c>
      <c r="G119" s="380">
        <v>20.318645328702001</v>
      </c>
      <c r="H119" s="382">
        <v>0</v>
      </c>
      <c r="I119" s="379">
        <v>0</v>
      </c>
      <c r="J119" s="380">
        <v>-20.318645328702001</v>
      </c>
      <c r="K119" s="383">
        <v>0</v>
      </c>
    </row>
    <row r="120" spans="1:11" ht="14.45" customHeight="1" thickBot="1" x14ac:dyDescent="0.25">
      <c r="A120" s="400" t="s">
        <v>333</v>
      </c>
      <c r="B120" s="384">
        <v>0</v>
      </c>
      <c r="C120" s="384">
        <v>0.23957000000000001</v>
      </c>
      <c r="D120" s="385">
        <v>0.23957000000000001</v>
      </c>
      <c r="E120" s="386" t="s">
        <v>219</v>
      </c>
      <c r="F120" s="384">
        <v>0</v>
      </c>
      <c r="G120" s="385">
        <v>0</v>
      </c>
      <c r="H120" s="387">
        <v>0</v>
      </c>
      <c r="I120" s="384">
        <v>0.59123999999900001</v>
      </c>
      <c r="J120" s="385">
        <v>0.59123999999900001</v>
      </c>
      <c r="K120" s="388" t="s">
        <v>219</v>
      </c>
    </row>
    <row r="121" spans="1:11" ht="14.45" customHeight="1" thickBot="1" x14ac:dyDescent="0.25">
      <c r="A121" s="401" t="s">
        <v>334</v>
      </c>
      <c r="B121" s="379">
        <v>0</v>
      </c>
      <c r="C121" s="379">
        <v>0.23957000000000001</v>
      </c>
      <c r="D121" s="380">
        <v>0.23957000000000001</v>
      </c>
      <c r="E121" s="389" t="s">
        <v>219</v>
      </c>
      <c r="F121" s="379">
        <v>0</v>
      </c>
      <c r="G121" s="380">
        <v>0</v>
      </c>
      <c r="H121" s="382">
        <v>0</v>
      </c>
      <c r="I121" s="379">
        <v>0.59123999999900001</v>
      </c>
      <c r="J121" s="380">
        <v>0.59123999999900001</v>
      </c>
      <c r="K121" s="390" t="s">
        <v>219</v>
      </c>
    </row>
    <row r="122" spans="1:11" ht="14.45" customHeight="1" thickBot="1" x14ac:dyDescent="0.25">
      <c r="A122" s="402" t="s">
        <v>28</v>
      </c>
      <c r="B122" s="384">
        <v>0</v>
      </c>
      <c r="C122" s="384">
        <v>56.634999999999998</v>
      </c>
      <c r="D122" s="385">
        <v>56.634999999999998</v>
      </c>
      <c r="E122" s="386" t="s">
        <v>219</v>
      </c>
      <c r="F122" s="384">
        <v>0</v>
      </c>
      <c r="G122" s="385">
        <v>0</v>
      </c>
      <c r="H122" s="387">
        <v>22.428999999999998</v>
      </c>
      <c r="I122" s="384">
        <v>89.954999999999004</v>
      </c>
      <c r="J122" s="385">
        <v>89.954999999999004</v>
      </c>
      <c r="K122" s="388" t="s">
        <v>219</v>
      </c>
    </row>
    <row r="123" spans="1:11" ht="14.45" customHeight="1" thickBot="1" x14ac:dyDescent="0.25">
      <c r="A123" s="400" t="s">
        <v>335</v>
      </c>
      <c r="B123" s="384">
        <v>0</v>
      </c>
      <c r="C123" s="384">
        <v>56.634999999999998</v>
      </c>
      <c r="D123" s="385">
        <v>56.634999999999998</v>
      </c>
      <c r="E123" s="386" t="s">
        <v>219</v>
      </c>
      <c r="F123" s="384">
        <v>0</v>
      </c>
      <c r="G123" s="385">
        <v>0</v>
      </c>
      <c r="H123" s="387">
        <v>22.428999999999998</v>
      </c>
      <c r="I123" s="384">
        <v>83.410999999999007</v>
      </c>
      <c r="J123" s="385">
        <v>83.410999999999007</v>
      </c>
      <c r="K123" s="388" t="s">
        <v>219</v>
      </c>
    </row>
    <row r="124" spans="1:11" ht="14.45" customHeight="1" thickBot="1" x14ac:dyDescent="0.25">
      <c r="A124" s="401" t="s">
        <v>336</v>
      </c>
      <c r="B124" s="379">
        <v>0</v>
      </c>
      <c r="C124" s="379">
        <v>43.424999999999997</v>
      </c>
      <c r="D124" s="380">
        <v>43.424999999999997</v>
      </c>
      <c r="E124" s="389" t="s">
        <v>219</v>
      </c>
      <c r="F124" s="379">
        <v>0</v>
      </c>
      <c r="G124" s="380">
        <v>0</v>
      </c>
      <c r="H124" s="382">
        <v>13.699</v>
      </c>
      <c r="I124" s="379">
        <v>71.701999999999003</v>
      </c>
      <c r="J124" s="380">
        <v>71.701999999999003</v>
      </c>
      <c r="K124" s="390" t="s">
        <v>219</v>
      </c>
    </row>
    <row r="125" spans="1:11" ht="14.45" customHeight="1" thickBot="1" x14ac:dyDescent="0.25">
      <c r="A125" s="401" t="s">
        <v>337</v>
      </c>
      <c r="B125" s="379">
        <v>0</v>
      </c>
      <c r="C125" s="379">
        <v>13.21</v>
      </c>
      <c r="D125" s="380">
        <v>13.21</v>
      </c>
      <c r="E125" s="389" t="s">
        <v>219</v>
      </c>
      <c r="F125" s="379">
        <v>0</v>
      </c>
      <c r="G125" s="380">
        <v>0</v>
      </c>
      <c r="H125" s="382">
        <v>8.73</v>
      </c>
      <c r="I125" s="379">
        <v>11.709</v>
      </c>
      <c r="J125" s="380">
        <v>11.709</v>
      </c>
      <c r="K125" s="390" t="s">
        <v>219</v>
      </c>
    </row>
    <row r="126" spans="1:11" ht="14.45" customHeight="1" thickBot="1" x14ac:dyDescent="0.25">
      <c r="A126" s="400" t="s">
        <v>338</v>
      </c>
      <c r="B126" s="384">
        <v>0</v>
      </c>
      <c r="C126" s="384">
        <v>0</v>
      </c>
      <c r="D126" s="385">
        <v>0</v>
      </c>
      <c r="E126" s="391">
        <v>1</v>
      </c>
      <c r="F126" s="384">
        <v>0</v>
      </c>
      <c r="G126" s="385">
        <v>0</v>
      </c>
      <c r="H126" s="387">
        <v>0</v>
      </c>
      <c r="I126" s="384">
        <v>6.5439999999999996</v>
      </c>
      <c r="J126" s="385">
        <v>6.5439999999999996</v>
      </c>
      <c r="K126" s="388" t="s">
        <v>231</v>
      </c>
    </row>
    <row r="127" spans="1:11" ht="14.45" customHeight="1" thickBot="1" x14ac:dyDescent="0.25">
      <c r="A127" s="401" t="s">
        <v>339</v>
      </c>
      <c r="B127" s="379">
        <v>0</v>
      </c>
      <c r="C127" s="379">
        <v>0</v>
      </c>
      <c r="D127" s="380">
        <v>0</v>
      </c>
      <c r="E127" s="381">
        <v>1</v>
      </c>
      <c r="F127" s="379">
        <v>0</v>
      </c>
      <c r="G127" s="380">
        <v>0</v>
      </c>
      <c r="H127" s="382">
        <v>0</v>
      </c>
      <c r="I127" s="379">
        <v>6.5439999999999996</v>
      </c>
      <c r="J127" s="380">
        <v>6.5439999999999996</v>
      </c>
      <c r="K127" s="390" t="s">
        <v>231</v>
      </c>
    </row>
    <row r="128" spans="1:11" ht="14.45" customHeight="1" thickBot="1" x14ac:dyDescent="0.25">
      <c r="A128" s="399" t="s">
        <v>29</v>
      </c>
      <c r="B128" s="379">
        <v>1681.4033364987199</v>
      </c>
      <c r="C128" s="379">
        <v>1397.5468800000001</v>
      </c>
      <c r="D128" s="380">
        <v>-283.856456498721</v>
      </c>
      <c r="E128" s="381">
        <v>0.83117884309000001</v>
      </c>
      <c r="F128" s="379">
        <v>1458.76243284567</v>
      </c>
      <c r="G128" s="380">
        <v>1337.1988967752</v>
      </c>
      <c r="H128" s="382">
        <v>283.94418000000002</v>
      </c>
      <c r="I128" s="379">
        <v>1767.2086200000001</v>
      </c>
      <c r="J128" s="380">
        <v>430.00972322480197</v>
      </c>
      <c r="K128" s="383">
        <v>1.211443741769</v>
      </c>
    </row>
    <row r="129" spans="1:11" ht="14.45" customHeight="1" thickBot="1" x14ac:dyDescent="0.25">
      <c r="A129" s="400" t="s">
        <v>340</v>
      </c>
      <c r="B129" s="384">
        <v>0</v>
      </c>
      <c r="C129" s="384">
        <v>-6.0403799999999999</v>
      </c>
      <c r="D129" s="385">
        <v>-6.0403799999999999</v>
      </c>
      <c r="E129" s="386" t="s">
        <v>219</v>
      </c>
      <c r="F129" s="384">
        <v>0</v>
      </c>
      <c r="G129" s="385">
        <v>0</v>
      </c>
      <c r="H129" s="387">
        <v>0</v>
      </c>
      <c r="I129" s="384">
        <v>-4.3803799999989996</v>
      </c>
      <c r="J129" s="385">
        <v>-4.3803799999989996</v>
      </c>
      <c r="K129" s="388" t="s">
        <v>219</v>
      </c>
    </row>
    <row r="130" spans="1:11" ht="14.45" customHeight="1" thickBot="1" x14ac:dyDescent="0.25">
      <c r="A130" s="401" t="s">
        <v>341</v>
      </c>
      <c r="B130" s="379">
        <v>0</v>
      </c>
      <c r="C130" s="379">
        <v>-6.0403799999999999</v>
      </c>
      <c r="D130" s="380">
        <v>-6.0403799999999999</v>
      </c>
      <c r="E130" s="389" t="s">
        <v>219</v>
      </c>
      <c r="F130" s="379">
        <v>0</v>
      </c>
      <c r="G130" s="380">
        <v>0</v>
      </c>
      <c r="H130" s="382">
        <v>0</v>
      </c>
      <c r="I130" s="379">
        <v>-4.3803799999989996</v>
      </c>
      <c r="J130" s="380">
        <v>-4.3803799999989996</v>
      </c>
      <c r="K130" s="390" t="s">
        <v>219</v>
      </c>
    </row>
    <row r="131" spans="1:11" ht="14.45" customHeight="1" thickBot="1" x14ac:dyDescent="0.25">
      <c r="A131" s="400" t="s">
        <v>342</v>
      </c>
      <c r="B131" s="384">
        <v>80.039227841916997</v>
      </c>
      <c r="C131" s="384">
        <v>56.863349999999997</v>
      </c>
      <c r="D131" s="385">
        <v>-23.175877841917</v>
      </c>
      <c r="E131" s="391">
        <v>0.71044351042800002</v>
      </c>
      <c r="F131" s="384">
        <v>57.041776191848001</v>
      </c>
      <c r="G131" s="385">
        <v>52.288294842528003</v>
      </c>
      <c r="H131" s="387">
        <v>2.7521900000000001</v>
      </c>
      <c r="I131" s="384">
        <v>32.86224</v>
      </c>
      <c r="J131" s="385">
        <v>-19.426054842528</v>
      </c>
      <c r="K131" s="392">
        <v>0.57610828753700005</v>
      </c>
    </row>
    <row r="132" spans="1:11" ht="14.45" customHeight="1" thickBot="1" x14ac:dyDescent="0.25">
      <c r="A132" s="401" t="s">
        <v>343</v>
      </c>
      <c r="B132" s="379">
        <v>40.023274550963997</v>
      </c>
      <c r="C132" s="379">
        <v>17.842860000000002</v>
      </c>
      <c r="D132" s="380">
        <v>-22.180414550963999</v>
      </c>
      <c r="E132" s="381">
        <v>0.44581209809</v>
      </c>
      <c r="F132" s="379">
        <v>17.813838615091999</v>
      </c>
      <c r="G132" s="380">
        <v>16.329352063834001</v>
      </c>
      <c r="H132" s="382">
        <v>0.158</v>
      </c>
      <c r="I132" s="379">
        <v>2.4786000000000001</v>
      </c>
      <c r="J132" s="380">
        <v>-13.850752063833999</v>
      </c>
      <c r="K132" s="383">
        <v>0.13913901734199999</v>
      </c>
    </row>
    <row r="133" spans="1:11" ht="14.45" customHeight="1" thickBot="1" x14ac:dyDescent="0.25">
      <c r="A133" s="401" t="s">
        <v>344</v>
      </c>
      <c r="B133" s="379">
        <v>40.015953290953</v>
      </c>
      <c r="C133" s="379">
        <v>39.020490000000002</v>
      </c>
      <c r="D133" s="380">
        <v>-0.99546329095300001</v>
      </c>
      <c r="E133" s="381">
        <v>0.97512333934100004</v>
      </c>
      <c r="F133" s="379">
        <v>39.227937576755998</v>
      </c>
      <c r="G133" s="380">
        <v>35.958942778693</v>
      </c>
      <c r="H133" s="382">
        <v>2.5941900000000002</v>
      </c>
      <c r="I133" s="379">
        <v>30.38364</v>
      </c>
      <c r="J133" s="380">
        <v>-5.5753027786929996</v>
      </c>
      <c r="K133" s="383">
        <v>0.77454084708199999</v>
      </c>
    </row>
    <row r="134" spans="1:11" ht="14.45" customHeight="1" thickBot="1" x14ac:dyDescent="0.25">
      <c r="A134" s="400" t="s">
        <v>345</v>
      </c>
      <c r="B134" s="384">
        <v>0</v>
      </c>
      <c r="C134" s="384">
        <v>1.62</v>
      </c>
      <c r="D134" s="385">
        <v>1.62</v>
      </c>
      <c r="E134" s="386" t="s">
        <v>231</v>
      </c>
      <c r="F134" s="384">
        <v>1.9999999999989999</v>
      </c>
      <c r="G134" s="385">
        <v>1.833333333333</v>
      </c>
      <c r="H134" s="387">
        <v>0</v>
      </c>
      <c r="I134" s="384">
        <v>1.62</v>
      </c>
      <c r="J134" s="385">
        <v>-0.213333333333</v>
      </c>
      <c r="K134" s="392">
        <v>0.81</v>
      </c>
    </row>
    <row r="135" spans="1:11" ht="14.45" customHeight="1" thickBot="1" x14ac:dyDescent="0.25">
      <c r="A135" s="401" t="s">
        <v>346</v>
      </c>
      <c r="B135" s="379">
        <v>0</v>
      </c>
      <c r="C135" s="379">
        <v>1.62</v>
      </c>
      <c r="D135" s="380">
        <v>1.62</v>
      </c>
      <c r="E135" s="389" t="s">
        <v>231</v>
      </c>
      <c r="F135" s="379">
        <v>1.9999999999989999</v>
      </c>
      <c r="G135" s="380">
        <v>1.833333333333</v>
      </c>
      <c r="H135" s="382">
        <v>0</v>
      </c>
      <c r="I135" s="379">
        <v>1.62</v>
      </c>
      <c r="J135" s="380">
        <v>-0.213333333333</v>
      </c>
      <c r="K135" s="383">
        <v>0.81</v>
      </c>
    </row>
    <row r="136" spans="1:11" ht="14.45" customHeight="1" thickBot="1" x14ac:dyDescent="0.25">
      <c r="A136" s="400" t="s">
        <v>347</v>
      </c>
      <c r="B136" s="384">
        <v>456.683952939373</v>
      </c>
      <c r="C136" s="384">
        <v>418.86836000000102</v>
      </c>
      <c r="D136" s="385">
        <v>-37.815592939372003</v>
      </c>
      <c r="E136" s="391">
        <v>0.91719526666899998</v>
      </c>
      <c r="F136" s="384">
        <v>427.604758258907</v>
      </c>
      <c r="G136" s="385">
        <v>391.97102840399799</v>
      </c>
      <c r="H136" s="387">
        <v>53.343400000000003</v>
      </c>
      <c r="I136" s="384">
        <v>511.07877000000002</v>
      </c>
      <c r="J136" s="385">
        <v>119.107741596002</v>
      </c>
      <c r="K136" s="392">
        <v>1.1952130095110001</v>
      </c>
    </row>
    <row r="137" spans="1:11" ht="14.45" customHeight="1" thickBot="1" x14ac:dyDescent="0.25">
      <c r="A137" s="401" t="s">
        <v>348</v>
      </c>
      <c r="B137" s="379">
        <v>411.67178664397602</v>
      </c>
      <c r="C137" s="379">
        <v>380.63688000000099</v>
      </c>
      <c r="D137" s="380">
        <v>-31.034906643974999</v>
      </c>
      <c r="E137" s="381">
        <v>0.92461250041599996</v>
      </c>
      <c r="F137" s="379">
        <v>393.76690511269499</v>
      </c>
      <c r="G137" s="380">
        <v>360.952996353304</v>
      </c>
      <c r="H137" s="382">
        <v>33.409649999999999</v>
      </c>
      <c r="I137" s="379">
        <v>362.33447000000001</v>
      </c>
      <c r="J137" s="380">
        <v>1.3814736466949999</v>
      </c>
      <c r="K137" s="383">
        <v>0.92017502053900002</v>
      </c>
    </row>
    <row r="138" spans="1:11" ht="14.45" customHeight="1" thickBot="1" x14ac:dyDescent="0.25">
      <c r="A138" s="401" t="s">
        <v>349</v>
      </c>
      <c r="B138" s="379">
        <v>11.736888831096</v>
      </c>
      <c r="C138" s="379">
        <v>5.4691999999999998</v>
      </c>
      <c r="D138" s="380">
        <v>-6.2676888310959997</v>
      </c>
      <c r="E138" s="381">
        <v>0.46598379508400001</v>
      </c>
      <c r="F138" s="379">
        <v>0</v>
      </c>
      <c r="G138" s="380">
        <v>0</v>
      </c>
      <c r="H138" s="382">
        <v>0</v>
      </c>
      <c r="I138" s="379">
        <v>18.252849999999</v>
      </c>
      <c r="J138" s="380">
        <v>18.252849999999</v>
      </c>
      <c r="K138" s="390" t="s">
        <v>219</v>
      </c>
    </row>
    <row r="139" spans="1:11" ht="14.45" customHeight="1" thickBot="1" x14ac:dyDescent="0.25">
      <c r="A139" s="401" t="s">
        <v>350</v>
      </c>
      <c r="B139" s="379">
        <v>0.99009900989999999</v>
      </c>
      <c r="C139" s="379">
        <v>1.3069999999999999</v>
      </c>
      <c r="D139" s="380">
        <v>0.31690099009900002</v>
      </c>
      <c r="E139" s="381">
        <v>1.3200700000000001</v>
      </c>
      <c r="F139" s="379">
        <v>1.281348680759</v>
      </c>
      <c r="G139" s="380">
        <v>1.174569624029</v>
      </c>
      <c r="H139" s="382">
        <v>1.8633999999999999</v>
      </c>
      <c r="I139" s="379">
        <v>2.5893999999999999</v>
      </c>
      <c r="J139" s="380">
        <v>1.4148303759700001</v>
      </c>
      <c r="K139" s="383">
        <v>2.020839478653</v>
      </c>
    </row>
    <row r="140" spans="1:11" ht="14.45" customHeight="1" thickBot="1" x14ac:dyDescent="0.25">
      <c r="A140" s="401" t="s">
        <v>351</v>
      </c>
      <c r="B140" s="379">
        <v>32.285178454399002</v>
      </c>
      <c r="C140" s="379">
        <v>31.455279999999998</v>
      </c>
      <c r="D140" s="380">
        <v>-0.82989845439900001</v>
      </c>
      <c r="E140" s="381">
        <v>0.97429475399700005</v>
      </c>
      <c r="F140" s="379">
        <v>32.556504465450999</v>
      </c>
      <c r="G140" s="380">
        <v>29.843462426664001</v>
      </c>
      <c r="H140" s="382">
        <v>1.9602200000000001</v>
      </c>
      <c r="I140" s="379">
        <v>22.44539</v>
      </c>
      <c r="J140" s="380">
        <v>-7.398072426663</v>
      </c>
      <c r="K140" s="383">
        <v>0.68942874453299996</v>
      </c>
    </row>
    <row r="141" spans="1:11" ht="14.45" customHeight="1" thickBot="1" x14ac:dyDescent="0.25">
      <c r="A141" s="401" t="s">
        <v>352</v>
      </c>
      <c r="B141" s="379">
        <v>0</v>
      </c>
      <c r="C141" s="379">
        <v>0</v>
      </c>
      <c r="D141" s="380">
        <v>0</v>
      </c>
      <c r="E141" s="381">
        <v>1</v>
      </c>
      <c r="F141" s="379">
        <v>0</v>
      </c>
      <c r="G141" s="380">
        <v>0</v>
      </c>
      <c r="H141" s="382">
        <v>16.110130000000002</v>
      </c>
      <c r="I141" s="379">
        <v>105.45666</v>
      </c>
      <c r="J141" s="380">
        <v>105.45666</v>
      </c>
      <c r="K141" s="390" t="s">
        <v>231</v>
      </c>
    </row>
    <row r="142" spans="1:11" ht="14.45" customHeight="1" thickBot="1" x14ac:dyDescent="0.25">
      <c r="A142" s="400" t="s">
        <v>353</v>
      </c>
      <c r="B142" s="384">
        <v>1020.79290904397</v>
      </c>
      <c r="C142" s="384">
        <v>752.57517000000098</v>
      </c>
      <c r="D142" s="385">
        <v>-268.217739043964</v>
      </c>
      <c r="E142" s="391">
        <v>0.73724568747700003</v>
      </c>
      <c r="F142" s="384">
        <v>782.11589839491296</v>
      </c>
      <c r="G142" s="385">
        <v>716.93957352867005</v>
      </c>
      <c r="H142" s="387">
        <v>143.40259</v>
      </c>
      <c r="I142" s="384">
        <v>966.18759999999895</v>
      </c>
      <c r="J142" s="385">
        <v>249.24802647132901</v>
      </c>
      <c r="K142" s="392">
        <v>1.235350926867</v>
      </c>
    </row>
    <row r="143" spans="1:11" ht="14.45" customHeight="1" thickBot="1" x14ac:dyDescent="0.25">
      <c r="A143" s="401" t="s">
        <v>354</v>
      </c>
      <c r="B143" s="379">
        <v>40.227738858510001</v>
      </c>
      <c r="C143" s="379">
        <v>0</v>
      </c>
      <c r="D143" s="380">
        <v>-40.227738858510001</v>
      </c>
      <c r="E143" s="381">
        <v>0</v>
      </c>
      <c r="F143" s="379">
        <v>0</v>
      </c>
      <c r="G143" s="380">
        <v>0</v>
      </c>
      <c r="H143" s="382">
        <v>0</v>
      </c>
      <c r="I143" s="379">
        <v>4.63</v>
      </c>
      <c r="J143" s="380">
        <v>4.63</v>
      </c>
      <c r="K143" s="390" t="s">
        <v>231</v>
      </c>
    </row>
    <row r="144" spans="1:11" ht="14.45" customHeight="1" thickBot="1" x14ac:dyDescent="0.25">
      <c r="A144" s="401" t="s">
        <v>355</v>
      </c>
      <c r="B144" s="379">
        <v>255.02253579304801</v>
      </c>
      <c r="C144" s="379">
        <v>278.29691000000099</v>
      </c>
      <c r="D144" s="380">
        <v>23.274374206952</v>
      </c>
      <c r="E144" s="381">
        <v>1.0912639901979999</v>
      </c>
      <c r="F144" s="379">
        <v>298.60065412739101</v>
      </c>
      <c r="G144" s="380">
        <v>273.71726628344197</v>
      </c>
      <c r="H144" s="382">
        <v>124.02444</v>
      </c>
      <c r="I144" s="379">
        <v>412.89767999999901</v>
      </c>
      <c r="J144" s="380">
        <v>139.18041371655701</v>
      </c>
      <c r="K144" s="383">
        <v>1.3827755374699999</v>
      </c>
    </row>
    <row r="145" spans="1:11" ht="14.45" customHeight="1" thickBot="1" x14ac:dyDescent="0.25">
      <c r="A145" s="401" t="s">
        <v>356</v>
      </c>
      <c r="B145" s="379">
        <v>180.990286483462</v>
      </c>
      <c r="C145" s="379">
        <v>77.230400000000003</v>
      </c>
      <c r="D145" s="380">
        <v>-103.759886483462</v>
      </c>
      <c r="E145" s="381">
        <v>0.42671019257699999</v>
      </c>
      <c r="F145" s="379">
        <v>103</v>
      </c>
      <c r="G145" s="380">
        <v>94.416666666666003</v>
      </c>
      <c r="H145" s="382">
        <v>19.378150000000002</v>
      </c>
      <c r="I145" s="379">
        <v>61.200269999999001</v>
      </c>
      <c r="J145" s="380">
        <v>-33.216396666666</v>
      </c>
      <c r="K145" s="383">
        <v>0.59417737863999998</v>
      </c>
    </row>
    <row r="146" spans="1:11" ht="14.45" customHeight="1" thickBot="1" x14ac:dyDescent="0.25">
      <c r="A146" s="401" t="s">
        <v>357</v>
      </c>
      <c r="B146" s="379">
        <v>514.02897888179598</v>
      </c>
      <c r="C146" s="379">
        <v>356.16314999999997</v>
      </c>
      <c r="D146" s="380">
        <v>-157.86582888179601</v>
      </c>
      <c r="E146" s="381">
        <v>0.69288535205599999</v>
      </c>
      <c r="F146" s="379">
        <v>335.58393497401602</v>
      </c>
      <c r="G146" s="380">
        <v>307.61860705951398</v>
      </c>
      <c r="H146" s="382">
        <v>0</v>
      </c>
      <c r="I146" s="379">
        <v>465.00673999999998</v>
      </c>
      <c r="J146" s="380">
        <v>157.38813294048501</v>
      </c>
      <c r="K146" s="383">
        <v>1.3856644837180001</v>
      </c>
    </row>
    <row r="147" spans="1:11" ht="14.45" customHeight="1" thickBot="1" x14ac:dyDescent="0.25">
      <c r="A147" s="401" t="s">
        <v>358</v>
      </c>
      <c r="B147" s="379">
        <v>30.523369027148998</v>
      </c>
      <c r="C147" s="379">
        <v>40.884709999999998</v>
      </c>
      <c r="D147" s="380">
        <v>10.361340972851</v>
      </c>
      <c r="E147" s="381">
        <v>1.3394560070879999</v>
      </c>
      <c r="F147" s="379">
        <v>44.931309293505002</v>
      </c>
      <c r="G147" s="380">
        <v>41.187033519046999</v>
      </c>
      <c r="H147" s="382">
        <v>0</v>
      </c>
      <c r="I147" s="379">
        <v>22.452909999999999</v>
      </c>
      <c r="J147" s="380">
        <v>-18.734123519046999</v>
      </c>
      <c r="K147" s="383">
        <v>0.49971635265100001</v>
      </c>
    </row>
    <row r="148" spans="1:11" ht="14.45" customHeight="1" thickBot="1" x14ac:dyDescent="0.25">
      <c r="A148" s="400" t="s">
        <v>359</v>
      </c>
      <c r="B148" s="384">
        <v>123.887246673467</v>
      </c>
      <c r="C148" s="384">
        <v>167.62</v>
      </c>
      <c r="D148" s="385">
        <v>43.732753326533</v>
      </c>
      <c r="E148" s="391">
        <v>1.3530044819039999</v>
      </c>
      <c r="F148" s="384">
        <v>190</v>
      </c>
      <c r="G148" s="385">
        <v>174.166666666667</v>
      </c>
      <c r="H148" s="387">
        <v>84.445999999999998</v>
      </c>
      <c r="I148" s="384">
        <v>255.46001000000001</v>
      </c>
      <c r="J148" s="385">
        <v>81.293343333332999</v>
      </c>
      <c r="K148" s="392">
        <v>1.344526368421</v>
      </c>
    </row>
    <row r="149" spans="1:11" ht="14.45" customHeight="1" thickBot="1" x14ac:dyDescent="0.25">
      <c r="A149" s="401" t="s">
        <v>360</v>
      </c>
      <c r="B149" s="379">
        <v>3.8872466734670001</v>
      </c>
      <c r="C149" s="379">
        <v>0</v>
      </c>
      <c r="D149" s="380">
        <v>-3.8872466734670001</v>
      </c>
      <c r="E149" s="381">
        <v>0</v>
      </c>
      <c r="F149" s="379">
        <v>0</v>
      </c>
      <c r="G149" s="380">
        <v>0</v>
      </c>
      <c r="H149" s="382">
        <v>0</v>
      </c>
      <c r="I149" s="379">
        <v>2.6859999999999999</v>
      </c>
      <c r="J149" s="380">
        <v>2.6859999999999999</v>
      </c>
      <c r="K149" s="390" t="s">
        <v>219</v>
      </c>
    </row>
    <row r="150" spans="1:11" ht="14.45" customHeight="1" thickBot="1" x14ac:dyDescent="0.25">
      <c r="A150" s="401" t="s">
        <v>361</v>
      </c>
      <c r="B150" s="379">
        <v>70</v>
      </c>
      <c r="C150" s="379">
        <v>124.90600000000001</v>
      </c>
      <c r="D150" s="380">
        <v>54.905999999999999</v>
      </c>
      <c r="E150" s="381">
        <v>1.784371428571</v>
      </c>
      <c r="F150" s="379">
        <v>140</v>
      </c>
      <c r="G150" s="380">
        <v>128.333333333333</v>
      </c>
      <c r="H150" s="382">
        <v>84.445999999999998</v>
      </c>
      <c r="I150" s="379">
        <v>207.33619999999999</v>
      </c>
      <c r="J150" s="380">
        <v>79.002866666665994</v>
      </c>
      <c r="K150" s="383">
        <v>1.480972857142</v>
      </c>
    </row>
    <row r="151" spans="1:11" ht="14.45" customHeight="1" thickBot="1" x14ac:dyDescent="0.25">
      <c r="A151" s="401" t="s">
        <v>362</v>
      </c>
      <c r="B151" s="379">
        <v>50</v>
      </c>
      <c r="C151" s="379">
        <v>0</v>
      </c>
      <c r="D151" s="380">
        <v>-50</v>
      </c>
      <c r="E151" s="381">
        <v>0</v>
      </c>
      <c r="F151" s="379">
        <v>50</v>
      </c>
      <c r="G151" s="380">
        <v>45.833333333333002</v>
      </c>
      <c r="H151" s="382">
        <v>0</v>
      </c>
      <c r="I151" s="379">
        <v>0</v>
      </c>
      <c r="J151" s="380">
        <v>-45.833333333333002</v>
      </c>
      <c r="K151" s="383">
        <v>0</v>
      </c>
    </row>
    <row r="152" spans="1:11" ht="14.45" customHeight="1" thickBot="1" x14ac:dyDescent="0.25">
      <c r="A152" s="401" t="s">
        <v>363</v>
      </c>
      <c r="B152" s="379">
        <v>0</v>
      </c>
      <c r="C152" s="379">
        <v>42.713999999999999</v>
      </c>
      <c r="D152" s="380">
        <v>42.713999999999999</v>
      </c>
      <c r="E152" s="389" t="s">
        <v>219</v>
      </c>
      <c r="F152" s="379">
        <v>0</v>
      </c>
      <c r="G152" s="380">
        <v>0</v>
      </c>
      <c r="H152" s="382">
        <v>0</v>
      </c>
      <c r="I152" s="379">
        <v>45.437809999999999</v>
      </c>
      <c r="J152" s="380">
        <v>45.437809999999999</v>
      </c>
      <c r="K152" s="390" t="s">
        <v>219</v>
      </c>
    </row>
    <row r="153" spans="1:11" ht="14.45" customHeight="1" thickBot="1" x14ac:dyDescent="0.25">
      <c r="A153" s="400" t="s">
        <v>364</v>
      </c>
      <c r="B153" s="384">
        <v>0</v>
      </c>
      <c r="C153" s="384">
        <v>6.0403799999999999</v>
      </c>
      <c r="D153" s="385">
        <v>6.0403799999999999</v>
      </c>
      <c r="E153" s="386" t="s">
        <v>219</v>
      </c>
      <c r="F153" s="384">
        <v>0</v>
      </c>
      <c r="G153" s="385">
        <v>0</v>
      </c>
      <c r="H153" s="387">
        <v>0</v>
      </c>
      <c r="I153" s="384">
        <v>4.3803799999989996</v>
      </c>
      <c r="J153" s="385">
        <v>4.3803799999989996</v>
      </c>
      <c r="K153" s="388" t="s">
        <v>219</v>
      </c>
    </row>
    <row r="154" spans="1:11" ht="14.45" customHeight="1" thickBot="1" x14ac:dyDescent="0.25">
      <c r="A154" s="401" t="s">
        <v>365</v>
      </c>
      <c r="B154" s="379">
        <v>0</v>
      </c>
      <c r="C154" s="379">
        <v>0.92071999999999998</v>
      </c>
      <c r="D154" s="380">
        <v>0.92071999999999998</v>
      </c>
      <c r="E154" s="389" t="s">
        <v>219</v>
      </c>
      <c r="F154" s="379">
        <v>0</v>
      </c>
      <c r="G154" s="380">
        <v>0</v>
      </c>
      <c r="H154" s="382">
        <v>0</v>
      </c>
      <c r="I154" s="379">
        <v>0.63518999999900005</v>
      </c>
      <c r="J154" s="380">
        <v>0.63518999999900005</v>
      </c>
      <c r="K154" s="390" t="s">
        <v>219</v>
      </c>
    </row>
    <row r="155" spans="1:11" ht="14.45" customHeight="1" thickBot="1" x14ac:dyDescent="0.25">
      <c r="A155" s="401" t="s">
        <v>366</v>
      </c>
      <c r="B155" s="379">
        <v>0</v>
      </c>
      <c r="C155" s="379">
        <v>3.3601700000000001</v>
      </c>
      <c r="D155" s="380">
        <v>3.3601700000000001</v>
      </c>
      <c r="E155" s="389" t="s">
        <v>219</v>
      </c>
      <c r="F155" s="379">
        <v>0</v>
      </c>
      <c r="G155" s="380">
        <v>0</v>
      </c>
      <c r="H155" s="382">
        <v>0</v>
      </c>
      <c r="I155" s="379">
        <v>2.8438199999989999</v>
      </c>
      <c r="J155" s="380">
        <v>2.8438199999989999</v>
      </c>
      <c r="K155" s="390" t="s">
        <v>219</v>
      </c>
    </row>
    <row r="156" spans="1:11" ht="14.45" customHeight="1" thickBot="1" x14ac:dyDescent="0.25">
      <c r="A156" s="401" t="s">
        <v>367</v>
      </c>
      <c r="B156" s="379">
        <v>0</v>
      </c>
      <c r="C156" s="379">
        <v>1.6462699999999999</v>
      </c>
      <c r="D156" s="380">
        <v>1.6462699999999999</v>
      </c>
      <c r="E156" s="389" t="s">
        <v>219</v>
      </c>
      <c r="F156" s="379">
        <v>0</v>
      </c>
      <c r="G156" s="380">
        <v>0</v>
      </c>
      <c r="H156" s="382">
        <v>0</v>
      </c>
      <c r="I156" s="379">
        <v>0.80773999999900004</v>
      </c>
      <c r="J156" s="380">
        <v>0.80773999999900004</v>
      </c>
      <c r="K156" s="390" t="s">
        <v>219</v>
      </c>
    </row>
    <row r="157" spans="1:11" ht="14.45" customHeight="1" thickBot="1" x14ac:dyDescent="0.25">
      <c r="A157" s="401" t="s">
        <v>368</v>
      </c>
      <c r="B157" s="379">
        <v>0</v>
      </c>
      <c r="C157" s="379">
        <v>0.11322</v>
      </c>
      <c r="D157" s="380">
        <v>0.11322</v>
      </c>
      <c r="E157" s="389" t="s">
        <v>219</v>
      </c>
      <c r="F157" s="379">
        <v>0</v>
      </c>
      <c r="G157" s="380">
        <v>0</v>
      </c>
      <c r="H157" s="382">
        <v>0</v>
      </c>
      <c r="I157" s="379">
        <v>9.3629999998999999E-2</v>
      </c>
      <c r="J157" s="380">
        <v>9.3629999998999999E-2</v>
      </c>
      <c r="K157" s="390" t="s">
        <v>219</v>
      </c>
    </row>
    <row r="158" spans="1:11" ht="14.45" customHeight="1" thickBot="1" x14ac:dyDescent="0.25">
      <c r="A158" s="398" t="s">
        <v>30</v>
      </c>
      <c r="B158" s="379">
        <v>42786.4841649265</v>
      </c>
      <c r="C158" s="379">
        <v>47998.9820700001</v>
      </c>
      <c r="D158" s="380">
        <v>5212.4979050736201</v>
      </c>
      <c r="E158" s="381">
        <v>1.1218258056670001</v>
      </c>
      <c r="F158" s="379">
        <v>49545.294642000103</v>
      </c>
      <c r="G158" s="380">
        <v>45416.520088500103</v>
      </c>
      <c r="H158" s="382">
        <v>5516.7700599999998</v>
      </c>
      <c r="I158" s="379">
        <v>48105.383179999997</v>
      </c>
      <c r="J158" s="380">
        <v>2688.8630914999198</v>
      </c>
      <c r="K158" s="383">
        <v>0.970937473025</v>
      </c>
    </row>
    <row r="159" spans="1:11" ht="14.45" customHeight="1" thickBot="1" x14ac:dyDescent="0.25">
      <c r="A159" s="402" t="s">
        <v>369</v>
      </c>
      <c r="B159" s="384">
        <v>31511.284164926499</v>
      </c>
      <c r="C159" s="384">
        <v>35320.254000000103</v>
      </c>
      <c r="D159" s="385">
        <v>3808.9698350735898</v>
      </c>
      <c r="E159" s="391">
        <v>1.1208763760660001</v>
      </c>
      <c r="F159" s="384">
        <v>35562.020000000099</v>
      </c>
      <c r="G159" s="385">
        <v>32598.518333333399</v>
      </c>
      <c r="H159" s="387">
        <v>4068.15</v>
      </c>
      <c r="I159" s="384">
        <v>35439.118999999999</v>
      </c>
      <c r="J159" s="385">
        <v>2840.6006666665799</v>
      </c>
      <c r="K159" s="392">
        <v>0.99654403771199995</v>
      </c>
    </row>
    <row r="160" spans="1:11" ht="14.45" customHeight="1" thickBot="1" x14ac:dyDescent="0.25">
      <c r="A160" s="400" t="s">
        <v>370</v>
      </c>
      <c r="B160" s="384">
        <v>0</v>
      </c>
      <c r="C160" s="384">
        <v>-167.39268999999999</v>
      </c>
      <c r="D160" s="385">
        <v>-167.39268999999999</v>
      </c>
      <c r="E160" s="386" t="s">
        <v>219</v>
      </c>
      <c r="F160" s="384">
        <v>0</v>
      </c>
      <c r="G160" s="385">
        <v>0</v>
      </c>
      <c r="H160" s="387">
        <v>0</v>
      </c>
      <c r="I160" s="384">
        <v>-127.40167</v>
      </c>
      <c r="J160" s="385">
        <v>-127.40167</v>
      </c>
      <c r="K160" s="388" t="s">
        <v>219</v>
      </c>
    </row>
    <row r="161" spans="1:11" ht="14.45" customHeight="1" thickBot="1" x14ac:dyDescent="0.25">
      <c r="A161" s="401" t="s">
        <v>371</v>
      </c>
      <c r="B161" s="379">
        <v>0</v>
      </c>
      <c r="C161" s="379">
        <v>-167.39268999999999</v>
      </c>
      <c r="D161" s="380">
        <v>-167.39268999999999</v>
      </c>
      <c r="E161" s="389" t="s">
        <v>219</v>
      </c>
      <c r="F161" s="379">
        <v>0</v>
      </c>
      <c r="G161" s="380">
        <v>0</v>
      </c>
      <c r="H161" s="382">
        <v>0</v>
      </c>
      <c r="I161" s="379">
        <v>-127.40167</v>
      </c>
      <c r="J161" s="380">
        <v>-127.40167</v>
      </c>
      <c r="K161" s="390" t="s">
        <v>219</v>
      </c>
    </row>
    <row r="162" spans="1:11" ht="14.45" customHeight="1" thickBot="1" x14ac:dyDescent="0.25">
      <c r="A162" s="400" t="s">
        <v>372</v>
      </c>
      <c r="B162" s="384">
        <v>31319.999999999902</v>
      </c>
      <c r="C162" s="384">
        <v>35011.289000000099</v>
      </c>
      <c r="D162" s="385">
        <v>3691.2890000001598</v>
      </c>
      <c r="E162" s="391">
        <v>1.117857247765</v>
      </c>
      <c r="F162" s="384">
        <v>35132.550000000097</v>
      </c>
      <c r="G162" s="385">
        <v>32204.8375000001</v>
      </c>
      <c r="H162" s="387">
        <v>4024.7069999999999</v>
      </c>
      <c r="I162" s="384">
        <v>35109.588000000003</v>
      </c>
      <c r="J162" s="385">
        <v>2904.7504999999101</v>
      </c>
      <c r="K162" s="392">
        <v>0.99934641806500002</v>
      </c>
    </row>
    <row r="163" spans="1:11" ht="14.45" customHeight="1" thickBot="1" x14ac:dyDescent="0.25">
      <c r="A163" s="401" t="s">
        <v>373</v>
      </c>
      <c r="B163" s="379">
        <v>31319.999999999902</v>
      </c>
      <c r="C163" s="379">
        <v>35011.289000000099</v>
      </c>
      <c r="D163" s="380">
        <v>3691.2890000001598</v>
      </c>
      <c r="E163" s="381">
        <v>1.117857247765</v>
      </c>
      <c r="F163" s="379">
        <v>35132.550000000097</v>
      </c>
      <c r="G163" s="380">
        <v>32204.8375000001</v>
      </c>
      <c r="H163" s="382">
        <v>4024.7069999999999</v>
      </c>
      <c r="I163" s="379">
        <v>35109.588000000003</v>
      </c>
      <c r="J163" s="380">
        <v>2904.7504999999101</v>
      </c>
      <c r="K163" s="383">
        <v>0.99934641806500002</v>
      </c>
    </row>
    <row r="164" spans="1:11" ht="14.45" customHeight="1" thickBot="1" x14ac:dyDescent="0.25">
      <c r="A164" s="400" t="s">
        <v>374</v>
      </c>
      <c r="B164" s="384">
        <v>116.64116492655999</v>
      </c>
      <c r="C164" s="384">
        <v>168.04</v>
      </c>
      <c r="D164" s="385">
        <v>51.398835073439997</v>
      </c>
      <c r="E164" s="391">
        <v>1.440657765256</v>
      </c>
      <c r="F164" s="384">
        <v>174.92</v>
      </c>
      <c r="G164" s="385">
        <v>160.34333333333399</v>
      </c>
      <c r="H164" s="387">
        <v>23.875</v>
      </c>
      <c r="I164" s="384">
        <v>159.875</v>
      </c>
      <c r="J164" s="385">
        <v>-0.46833333333299998</v>
      </c>
      <c r="K164" s="392">
        <v>0.91398925222899996</v>
      </c>
    </row>
    <row r="165" spans="1:11" ht="14.45" customHeight="1" thickBot="1" x14ac:dyDescent="0.25">
      <c r="A165" s="401" t="s">
        <v>375</v>
      </c>
      <c r="B165" s="379">
        <v>116.64116492655999</v>
      </c>
      <c r="C165" s="379">
        <v>168.04</v>
      </c>
      <c r="D165" s="380">
        <v>51.398835073439997</v>
      </c>
      <c r="E165" s="381">
        <v>1.440657765256</v>
      </c>
      <c r="F165" s="379">
        <v>174.92</v>
      </c>
      <c r="G165" s="380">
        <v>160.34333333333399</v>
      </c>
      <c r="H165" s="382">
        <v>23.875</v>
      </c>
      <c r="I165" s="379">
        <v>159.875</v>
      </c>
      <c r="J165" s="380">
        <v>-0.46833333333299998</v>
      </c>
      <c r="K165" s="383">
        <v>0.91398925222899996</v>
      </c>
    </row>
    <row r="166" spans="1:11" ht="14.45" customHeight="1" thickBot="1" x14ac:dyDescent="0.25">
      <c r="A166" s="400" t="s">
        <v>376</v>
      </c>
      <c r="B166" s="384">
        <v>74.643000000000001</v>
      </c>
      <c r="C166" s="384">
        <v>114.175</v>
      </c>
      <c r="D166" s="385">
        <v>39.531999999999996</v>
      </c>
      <c r="E166" s="391">
        <v>1.529614297388</v>
      </c>
      <c r="F166" s="384">
        <v>120.51</v>
      </c>
      <c r="G166" s="385">
        <v>110.4675</v>
      </c>
      <c r="H166" s="387">
        <v>18.068000000000001</v>
      </c>
      <c r="I166" s="384">
        <v>116.65600000000001</v>
      </c>
      <c r="J166" s="385">
        <v>6.1884999999990002</v>
      </c>
      <c r="K166" s="392">
        <v>0.96801925151400003</v>
      </c>
    </row>
    <row r="167" spans="1:11" ht="14.45" customHeight="1" thickBot="1" x14ac:dyDescent="0.25">
      <c r="A167" s="401" t="s">
        <v>377</v>
      </c>
      <c r="B167" s="379">
        <v>74.643000000000001</v>
      </c>
      <c r="C167" s="379">
        <v>114.175</v>
      </c>
      <c r="D167" s="380">
        <v>39.531999999999996</v>
      </c>
      <c r="E167" s="381">
        <v>1.529614297388</v>
      </c>
      <c r="F167" s="379">
        <v>120.51</v>
      </c>
      <c r="G167" s="380">
        <v>110.4675</v>
      </c>
      <c r="H167" s="382">
        <v>18.068000000000001</v>
      </c>
      <c r="I167" s="379">
        <v>116.65600000000001</v>
      </c>
      <c r="J167" s="380">
        <v>6.1884999999990002</v>
      </c>
      <c r="K167" s="383">
        <v>0.96801925151400003</v>
      </c>
    </row>
    <row r="168" spans="1:11" ht="14.45" customHeight="1" thickBot="1" x14ac:dyDescent="0.25">
      <c r="A168" s="403" t="s">
        <v>378</v>
      </c>
      <c r="B168" s="379">
        <v>0</v>
      </c>
      <c r="C168" s="379">
        <v>26.75</v>
      </c>
      <c r="D168" s="380">
        <v>26.75</v>
      </c>
      <c r="E168" s="389" t="s">
        <v>219</v>
      </c>
      <c r="F168" s="379">
        <v>134.04</v>
      </c>
      <c r="G168" s="380">
        <v>122.87</v>
      </c>
      <c r="H168" s="382">
        <v>1.5</v>
      </c>
      <c r="I168" s="379">
        <v>52.999999999998998</v>
      </c>
      <c r="J168" s="380">
        <v>-69.87</v>
      </c>
      <c r="K168" s="383">
        <v>0.39540435690800002</v>
      </c>
    </row>
    <row r="169" spans="1:11" ht="14.45" customHeight="1" thickBot="1" x14ac:dyDescent="0.25">
      <c r="A169" s="401" t="s">
        <v>379</v>
      </c>
      <c r="B169" s="379">
        <v>0</v>
      </c>
      <c r="C169" s="379">
        <v>26.75</v>
      </c>
      <c r="D169" s="380">
        <v>26.75</v>
      </c>
      <c r="E169" s="389" t="s">
        <v>219</v>
      </c>
      <c r="F169" s="379">
        <v>134.04</v>
      </c>
      <c r="G169" s="380">
        <v>122.87</v>
      </c>
      <c r="H169" s="382">
        <v>1.5</v>
      </c>
      <c r="I169" s="379">
        <v>52.999999999998998</v>
      </c>
      <c r="J169" s="380">
        <v>-69.87</v>
      </c>
      <c r="K169" s="383">
        <v>0.39540435690800002</v>
      </c>
    </row>
    <row r="170" spans="1:11" ht="14.45" customHeight="1" thickBot="1" x14ac:dyDescent="0.25">
      <c r="A170" s="400" t="s">
        <v>380</v>
      </c>
      <c r="B170" s="384">
        <v>0</v>
      </c>
      <c r="C170" s="384">
        <v>167.39268999999999</v>
      </c>
      <c r="D170" s="385">
        <v>167.39268999999999</v>
      </c>
      <c r="E170" s="386" t="s">
        <v>219</v>
      </c>
      <c r="F170" s="384">
        <v>0</v>
      </c>
      <c r="G170" s="385">
        <v>0</v>
      </c>
      <c r="H170" s="387">
        <v>0</v>
      </c>
      <c r="I170" s="384">
        <v>127.40167</v>
      </c>
      <c r="J170" s="385">
        <v>127.40167</v>
      </c>
      <c r="K170" s="388" t="s">
        <v>219</v>
      </c>
    </row>
    <row r="171" spans="1:11" ht="14.45" customHeight="1" thickBot="1" x14ac:dyDescent="0.25">
      <c r="A171" s="401" t="s">
        <v>381</v>
      </c>
      <c r="B171" s="379">
        <v>0</v>
      </c>
      <c r="C171" s="379">
        <v>167.08499</v>
      </c>
      <c r="D171" s="380">
        <v>167.08499</v>
      </c>
      <c r="E171" s="389" t="s">
        <v>219</v>
      </c>
      <c r="F171" s="379">
        <v>0</v>
      </c>
      <c r="G171" s="380">
        <v>0</v>
      </c>
      <c r="H171" s="382">
        <v>0</v>
      </c>
      <c r="I171" s="379">
        <v>127.08463</v>
      </c>
      <c r="J171" s="380">
        <v>127.08463</v>
      </c>
      <c r="K171" s="390" t="s">
        <v>219</v>
      </c>
    </row>
    <row r="172" spans="1:11" ht="14.45" customHeight="1" thickBot="1" x14ac:dyDescent="0.25">
      <c r="A172" s="401" t="s">
        <v>382</v>
      </c>
      <c r="B172" s="379">
        <v>0</v>
      </c>
      <c r="C172" s="379">
        <v>0.30769999999999997</v>
      </c>
      <c r="D172" s="380">
        <v>0.30769999999999997</v>
      </c>
      <c r="E172" s="389" t="s">
        <v>219</v>
      </c>
      <c r="F172" s="379">
        <v>0</v>
      </c>
      <c r="G172" s="380">
        <v>0</v>
      </c>
      <c r="H172" s="382">
        <v>0</v>
      </c>
      <c r="I172" s="379">
        <v>0.31703999999900001</v>
      </c>
      <c r="J172" s="380">
        <v>0.31703999999900001</v>
      </c>
      <c r="K172" s="390" t="s">
        <v>219</v>
      </c>
    </row>
    <row r="173" spans="1:11" ht="14.45" customHeight="1" thickBot="1" x14ac:dyDescent="0.25">
      <c r="A173" s="399" t="s">
        <v>383</v>
      </c>
      <c r="B173" s="379">
        <v>10648.8</v>
      </c>
      <c r="C173" s="379">
        <v>11977.128409999999</v>
      </c>
      <c r="D173" s="380">
        <v>1328.3284100000201</v>
      </c>
      <c r="E173" s="381">
        <v>1.124739727481</v>
      </c>
      <c r="F173" s="379">
        <v>13053.56</v>
      </c>
      <c r="G173" s="380">
        <v>11965.7633333333</v>
      </c>
      <c r="H173" s="382">
        <v>1367.9534100000001</v>
      </c>
      <c r="I173" s="379">
        <v>11964.15906</v>
      </c>
      <c r="J173" s="380">
        <v>-1.604273333334</v>
      </c>
      <c r="K173" s="383">
        <v>0.91654376736999998</v>
      </c>
    </row>
    <row r="174" spans="1:11" ht="14.45" customHeight="1" thickBot="1" x14ac:dyDescent="0.25">
      <c r="A174" s="400" t="s">
        <v>384</v>
      </c>
      <c r="B174" s="384">
        <v>0</v>
      </c>
      <c r="C174" s="384">
        <v>-56.81015</v>
      </c>
      <c r="D174" s="385">
        <v>-56.81015</v>
      </c>
      <c r="E174" s="386" t="s">
        <v>219</v>
      </c>
      <c r="F174" s="384">
        <v>0</v>
      </c>
      <c r="G174" s="385">
        <v>0</v>
      </c>
      <c r="H174" s="387">
        <v>0</v>
      </c>
      <c r="I174" s="384">
        <v>-43.119279999999002</v>
      </c>
      <c r="J174" s="385">
        <v>-43.119279999999002</v>
      </c>
      <c r="K174" s="388" t="s">
        <v>219</v>
      </c>
    </row>
    <row r="175" spans="1:11" ht="14.45" customHeight="1" thickBot="1" x14ac:dyDescent="0.25">
      <c r="A175" s="401" t="s">
        <v>385</v>
      </c>
      <c r="B175" s="379">
        <v>0</v>
      </c>
      <c r="C175" s="379">
        <v>-56.81015</v>
      </c>
      <c r="D175" s="380">
        <v>-56.81015</v>
      </c>
      <c r="E175" s="389" t="s">
        <v>219</v>
      </c>
      <c r="F175" s="379">
        <v>0</v>
      </c>
      <c r="G175" s="380">
        <v>0</v>
      </c>
      <c r="H175" s="382">
        <v>0</v>
      </c>
      <c r="I175" s="379">
        <v>-43.119279999999002</v>
      </c>
      <c r="J175" s="380">
        <v>-43.119279999999002</v>
      </c>
      <c r="K175" s="390" t="s">
        <v>219</v>
      </c>
    </row>
    <row r="176" spans="1:11" ht="14.45" customHeight="1" thickBot="1" x14ac:dyDescent="0.25">
      <c r="A176" s="400" t="s">
        <v>386</v>
      </c>
      <c r="B176" s="384">
        <v>2818.8000000000102</v>
      </c>
      <c r="C176" s="384">
        <v>3170.1024300000099</v>
      </c>
      <c r="D176" s="385">
        <v>351.30243000000002</v>
      </c>
      <c r="E176" s="391">
        <v>1.1246283631330001</v>
      </c>
      <c r="F176" s="384">
        <v>3455.3599999999901</v>
      </c>
      <c r="G176" s="385">
        <v>3167.4133333333298</v>
      </c>
      <c r="H176" s="387">
        <v>364.24605000000003</v>
      </c>
      <c r="I176" s="384">
        <v>3175.9392899999998</v>
      </c>
      <c r="J176" s="385">
        <v>8.5259566666689999</v>
      </c>
      <c r="K176" s="392">
        <v>0.91913412495299995</v>
      </c>
    </row>
    <row r="177" spans="1:11" ht="14.45" customHeight="1" thickBot="1" x14ac:dyDescent="0.25">
      <c r="A177" s="401" t="s">
        <v>387</v>
      </c>
      <c r="B177" s="379">
        <v>2818.8000000000102</v>
      </c>
      <c r="C177" s="379">
        <v>3170.1024300000099</v>
      </c>
      <c r="D177" s="380">
        <v>351.30243000000002</v>
      </c>
      <c r="E177" s="381">
        <v>1.1246283631330001</v>
      </c>
      <c r="F177" s="379">
        <v>3455.3599999999901</v>
      </c>
      <c r="G177" s="380">
        <v>3167.4133333333298</v>
      </c>
      <c r="H177" s="382">
        <v>364.24605000000003</v>
      </c>
      <c r="I177" s="379">
        <v>3175.9392899999998</v>
      </c>
      <c r="J177" s="380">
        <v>8.5259566666689999</v>
      </c>
      <c r="K177" s="383">
        <v>0.91913412495299995</v>
      </c>
    </row>
    <row r="178" spans="1:11" ht="14.45" customHeight="1" thickBot="1" x14ac:dyDescent="0.25">
      <c r="A178" s="400" t="s">
        <v>388</v>
      </c>
      <c r="B178" s="384">
        <v>7829.99999999999</v>
      </c>
      <c r="C178" s="384">
        <v>8807.0259800000094</v>
      </c>
      <c r="D178" s="385">
        <v>977.02598000002399</v>
      </c>
      <c r="E178" s="391">
        <v>1.1247798186460001</v>
      </c>
      <c r="F178" s="384">
        <v>9598.1999999999898</v>
      </c>
      <c r="G178" s="385">
        <v>8798.3499999999894</v>
      </c>
      <c r="H178" s="387">
        <v>1003.70736</v>
      </c>
      <c r="I178" s="384">
        <v>8788.2197699999906</v>
      </c>
      <c r="J178" s="385">
        <v>-10.130229999999999</v>
      </c>
      <c r="K178" s="392">
        <v>0.91561123648099996</v>
      </c>
    </row>
    <row r="179" spans="1:11" ht="14.45" customHeight="1" thickBot="1" x14ac:dyDescent="0.25">
      <c r="A179" s="401" t="s">
        <v>389</v>
      </c>
      <c r="B179" s="379">
        <v>7829.99999999999</v>
      </c>
      <c r="C179" s="379">
        <v>8807.0259800000094</v>
      </c>
      <c r="D179" s="380">
        <v>977.02598000002399</v>
      </c>
      <c r="E179" s="381">
        <v>1.1247798186460001</v>
      </c>
      <c r="F179" s="379">
        <v>9598.1999999999898</v>
      </c>
      <c r="G179" s="380">
        <v>8798.3499999999894</v>
      </c>
      <c r="H179" s="382">
        <v>1003.70736</v>
      </c>
      <c r="I179" s="379">
        <v>8788.2197699999906</v>
      </c>
      <c r="J179" s="380">
        <v>-10.130229999999999</v>
      </c>
      <c r="K179" s="383">
        <v>0.91561123648099996</v>
      </c>
    </row>
    <row r="180" spans="1:11" ht="14.45" customHeight="1" thickBot="1" x14ac:dyDescent="0.25">
      <c r="A180" s="400" t="s">
        <v>390</v>
      </c>
      <c r="B180" s="384">
        <v>0</v>
      </c>
      <c r="C180" s="384">
        <v>56.81015</v>
      </c>
      <c r="D180" s="385">
        <v>56.81015</v>
      </c>
      <c r="E180" s="386" t="s">
        <v>219</v>
      </c>
      <c r="F180" s="384">
        <v>0</v>
      </c>
      <c r="G180" s="385">
        <v>0</v>
      </c>
      <c r="H180" s="387">
        <v>0</v>
      </c>
      <c r="I180" s="384">
        <v>43.119279999999002</v>
      </c>
      <c r="J180" s="385">
        <v>43.119279999999002</v>
      </c>
      <c r="K180" s="388" t="s">
        <v>219</v>
      </c>
    </row>
    <row r="181" spans="1:11" ht="14.45" customHeight="1" thickBot="1" x14ac:dyDescent="0.25">
      <c r="A181" s="401" t="s">
        <v>391</v>
      </c>
      <c r="B181" s="379">
        <v>0</v>
      </c>
      <c r="C181" s="379">
        <v>15.03763</v>
      </c>
      <c r="D181" s="380">
        <v>15.03763</v>
      </c>
      <c r="E181" s="389" t="s">
        <v>219</v>
      </c>
      <c r="F181" s="379">
        <v>0</v>
      </c>
      <c r="G181" s="380">
        <v>0</v>
      </c>
      <c r="H181" s="382">
        <v>0</v>
      </c>
      <c r="I181" s="379">
        <v>11.43764</v>
      </c>
      <c r="J181" s="380">
        <v>11.43764</v>
      </c>
      <c r="K181" s="390" t="s">
        <v>219</v>
      </c>
    </row>
    <row r="182" spans="1:11" ht="14.45" customHeight="1" thickBot="1" x14ac:dyDescent="0.25">
      <c r="A182" s="401" t="s">
        <v>392</v>
      </c>
      <c r="B182" s="379">
        <v>0</v>
      </c>
      <c r="C182" s="379">
        <v>41.77252</v>
      </c>
      <c r="D182" s="380">
        <v>41.77252</v>
      </c>
      <c r="E182" s="389" t="s">
        <v>219</v>
      </c>
      <c r="F182" s="379">
        <v>0</v>
      </c>
      <c r="G182" s="380">
        <v>0</v>
      </c>
      <c r="H182" s="382">
        <v>0</v>
      </c>
      <c r="I182" s="379">
        <v>31.681639999999</v>
      </c>
      <c r="J182" s="380">
        <v>31.681639999999</v>
      </c>
      <c r="K182" s="390" t="s">
        <v>219</v>
      </c>
    </row>
    <row r="183" spans="1:11" ht="14.45" customHeight="1" thickBot="1" x14ac:dyDescent="0.25">
      <c r="A183" s="399" t="s">
        <v>393</v>
      </c>
      <c r="B183" s="379">
        <v>0</v>
      </c>
      <c r="C183" s="379">
        <v>0</v>
      </c>
      <c r="D183" s="380">
        <v>0</v>
      </c>
      <c r="E183" s="381">
        <v>1</v>
      </c>
      <c r="F183" s="379">
        <v>159.864642</v>
      </c>
      <c r="G183" s="380">
        <v>146.54258849999999</v>
      </c>
      <c r="H183" s="382">
        <v>0</v>
      </c>
      <c r="I183" s="379">
        <v>0</v>
      </c>
      <c r="J183" s="380">
        <v>-146.54258849999999</v>
      </c>
      <c r="K183" s="383">
        <v>0</v>
      </c>
    </row>
    <row r="184" spans="1:11" ht="14.45" customHeight="1" thickBot="1" x14ac:dyDescent="0.25">
      <c r="A184" s="400" t="s">
        <v>394</v>
      </c>
      <c r="B184" s="384">
        <v>0</v>
      </c>
      <c r="C184" s="384">
        <v>0</v>
      </c>
      <c r="D184" s="385">
        <v>0</v>
      </c>
      <c r="E184" s="391">
        <v>1</v>
      </c>
      <c r="F184" s="384">
        <v>159.864642</v>
      </c>
      <c r="G184" s="385">
        <v>146.54258849999999</v>
      </c>
      <c r="H184" s="387">
        <v>0</v>
      </c>
      <c r="I184" s="384">
        <v>0</v>
      </c>
      <c r="J184" s="385">
        <v>-146.54258849999999</v>
      </c>
      <c r="K184" s="392">
        <v>0</v>
      </c>
    </row>
    <row r="185" spans="1:11" ht="14.45" customHeight="1" thickBot="1" x14ac:dyDescent="0.25">
      <c r="A185" s="401" t="s">
        <v>395</v>
      </c>
      <c r="B185" s="379">
        <v>0</v>
      </c>
      <c r="C185" s="379">
        <v>0</v>
      </c>
      <c r="D185" s="380">
        <v>0</v>
      </c>
      <c r="E185" s="381">
        <v>1</v>
      </c>
      <c r="F185" s="379">
        <v>159.864642</v>
      </c>
      <c r="G185" s="380">
        <v>146.54258849999999</v>
      </c>
      <c r="H185" s="382">
        <v>0</v>
      </c>
      <c r="I185" s="379">
        <v>0</v>
      </c>
      <c r="J185" s="380">
        <v>-146.54258849999999</v>
      </c>
      <c r="K185" s="383">
        <v>0</v>
      </c>
    </row>
    <row r="186" spans="1:11" ht="14.45" customHeight="1" thickBot="1" x14ac:dyDescent="0.25">
      <c r="A186" s="399" t="s">
        <v>396</v>
      </c>
      <c r="B186" s="379">
        <v>626.40000000000202</v>
      </c>
      <c r="C186" s="379">
        <v>701.59966000000099</v>
      </c>
      <c r="D186" s="380">
        <v>75.199659999998005</v>
      </c>
      <c r="E186" s="381">
        <v>1.120050542784</v>
      </c>
      <c r="F186" s="379">
        <v>769.849999999999</v>
      </c>
      <c r="G186" s="380">
        <v>705.69583333333298</v>
      </c>
      <c r="H186" s="382">
        <v>80.666650000000004</v>
      </c>
      <c r="I186" s="379">
        <v>702.10511999999903</v>
      </c>
      <c r="J186" s="380">
        <v>-3.5907133333329999</v>
      </c>
      <c r="K186" s="383">
        <v>0.91200249399199995</v>
      </c>
    </row>
    <row r="187" spans="1:11" ht="14.45" customHeight="1" thickBot="1" x14ac:dyDescent="0.25">
      <c r="A187" s="400" t="s">
        <v>397</v>
      </c>
      <c r="B187" s="384">
        <v>0</v>
      </c>
      <c r="C187" s="384">
        <v>-3.3452899999999999</v>
      </c>
      <c r="D187" s="385">
        <v>-3.3452899999999999</v>
      </c>
      <c r="E187" s="386" t="s">
        <v>219</v>
      </c>
      <c r="F187" s="384">
        <v>0</v>
      </c>
      <c r="G187" s="385">
        <v>0</v>
      </c>
      <c r="H187" s="387">
        <v>0</v>
      </c>
      <c r="I187" s="384">
        <v>-2.5414899999989999</v>
      </c>
      <c r="J187" s="385">
        <v>-2.5414899999989999</v>
      </c>
      <c r="K187" s="388" t="s">
        <v>219</v>
      </c>
    </row>
    <row r="188" spans="1:11" ht="14.45" customHeight="1" thickBot="1" x14ac:dyDescent="0.25">
      <c r="A188" s="401" t="s">
        <v>398</v>
      </c>
      <c r="B188" s="379">
        <v>0</v>
      </c>
      <c r="C188" s="379">
        <v>-3.3452899999999999</v>
      </c>
      <c r="D188" s="380">
        <v>-3.3452899999999999</v>
      </c>
      <c r="E188" s="389" t="s">
        <v>219</v>
      </c>
      <c r="F188" s="379">
        <v>0</v>
      </c>
      <c r="G188" s="380">
        <v>0</v>
      </c>
      <c r="H188" s="382">
        <v>0</v>
      </c>
      <c r="I188" s="379">
        <v>-2.5414899999989999</v>
      </c>
      <c r="J188" s="380">
        <v>-2.5414899999989999</v>
      </c>
      <c r="K188" s="390" t="s">
        <v>219</v>
      </c>
    </row>
    <row r="189" spans="1:11" ht="14.45" customHeight="1" thickBot="1" x14ac:dyDescent="0.25">
      <c r="A189" s="400" t="s">
        <v>399</v>
      </c>
      <c r="B189" s="384">
        <v>626.40000000000202</v>
      </c>
      <c r="C189" s="384">
        <v>701.59966000000099</v>
      </c>
      <c r="D189" s="385">
        <v>75.199659999998005</v>
      </c>
      <c r="E189" s="391">
        <v>1.120050542784</v>
      </c>
      <c r="F189" s="384">
        <v>769.849999999999</v>
      </c>
      <c r="G189" s="385">
        <v>705.69583333333298</v>
      </c>
      <c r="H189" s="387">
        <v>80.666650000000004</v>
      </c>
      <c r="I189" s="384">
        <v>702.10511999999903</v>
      </c>
      <c r="J189" s="385">
        <v>-3.5907133333329999</v>
      </c>
      <c r="K189" s="392">
        <v>0.91200249399199995</v>
      </c>
    </row>
    <row r="190" spans="1:11" ht="14.45" customHeight="1" thickBot="1" x14ac:dyDescent="0.25">
      <c r="A190" s="401" t="s">
        <v>400</v>
      </c>
      <c r="B190" s="379">
        <v>626.40000000000202</v>
      </c>
      <c r="C190" s="379">
        <v>701.59966000000099</v>
      </c>
      <c r="D190" s="380">
        <v>75.199659999998005</v>
      </c>
      <c r="E190" s="381">
        <v>1.120050542784</v>
      </c>
      <c r="F190" s="379">
        <v>769.849999999999</v>
      </c>
      <c r="G190" s="380">
        <v>705.69583333333298</v>
      </c>
      <c r="H190" s="382">
        <v>80.666650000000004</v>
      </c>
      <c r="I190" s="379">
        <v>702.10511999999903</v>
      </c>
      <c r="J190" s="380">
        <v>-3.5907133333329999</v>
      </c>
      <c r="K190" s="383">
        <v>0.91200249399199995</v>
      </c>
    </row>
    <row r="191" spans="1:11" ht="14.45" customHeight="1" thickBot="1" x14ac:dyDescent="0.25">
      <c r="A191" s="400" t="s">
        <v>401</v>
      </c>
      <c r="B191" s="384">
        <v>0</v>
      </c>
      <c r="C191" s="384">
        <v>3.3452899999999999</v>
      </c>
      <c r="D191" s="385">
        <v>3.3452899999999999</v>
      </c>
      <c r="E191" s="386" t="s">
        <v>219</v>
      </c>
      <c r="F191" s="384">
        <v>0</v>
      </c>
      <c r="G191" s="385">
        <v>0</v>
      </c>
      <c r="H191" s="387">
        <v>0</v>
      </c>
      <c r="I191" s="384">
        <v>2.5414899999989999</v>
      </c>
      <c r="J191" s="385">
        <v>2.5414899999989999</v>
      </c>
      <c r="K191" s="388" t="s">
        <v>219</v>
      </c>
    </row>
    <row r="192" spans="1:11" ht="14.45" customHeight="1" thickBot="1" x14ac:dyDescent="0.25">
      <c r="A192" s="401" t="s">
        <v>402</v>
      </c>
      <c r="B192" s="379">
        <v>0</v>
      </c>
      <c r="C192" s="379">
        <v>3.3452899999999999</v>
      </c>
      <c r="D192" s="380">
        <v>3.3452899999999999</v>
      </c>
      <c r="E192" s="389" t="s">
        <v>219</v>
      </c>
      <c r="F192" s="379">
        <v>0</v>
      </c>
      <c r="G192" s="380">
        <v>0</v>
      </c>
      <c r="H192" s="382">
        <v>0</v>
      </c>
      <c r="I192" s="379">
        <v>2.5414899999989999</v>
      </c>
      <c r="J192" s="380">
        <v>2.5414899999989999</v>
      </c>
      <c r="K192" s="390" t="s">
        <v>219</v>
      </c>
    </row>
    <row r="193" spans="1:11" ht="14.45" customHeight="1" thickBot="1" x14ac:dyDescent="0.25">
      <c r="A193" s="398" t="s">
        <v>403</v>
      </c>
      <c r="B193" s="379">
        <v>0</v>
      </c>
      <c r="C193" s="379">
        <v>789.24213000000202</v>
      </c>
      <c r="D193" s="380">
        <v>789.24213000000202</v>
      </c>
      <c r="E193" s="389" t="s">
        <v>219</v>
      </c>
      <c r="F193" s="379">
        <v>0</v>
      </c>
      <c r="G193" s="380">
        <v>0</v>
      </c>
      <c r="H193" s="382">
        <v>211.51285999999999</v>
      </c>
      <c r="I193" s="379">
        <v>856.35264999999902</v>
      </c>
      <c r="J193" s="380">
        <v>856.35264999999902</v>
      </c>
      <c r="K193" s="390" t="s">
        <v>219</v>
      </c>
    </row>
    <row r="194" spans="1:11" ht="14.45" customHeight="1" thickBot="1" x14ac:dyDescent="0.25">
      <c r="A194" s="399" t="s">
        <v>404</v>
      </c>
      <c r="B194" s="379">
        <v>0</v>
      </c>
      <c r="C194" s="379">
        <v>0</v>
      </c>
      <c r="D194" s="380">
        <v>0</v>
      </c>
      <c r="E194" s="381">
        <v>1</v>
      </c>
      <c r="F194" s="379">
        <v>0</v>
      </c>
      <c r="G194" s="380">
        <v>0</v>
      </c>
      <c r="H194" s="382">
        <v>0</v>
      </c>
      <c r="I194" s="379">
        <v>98.021870000000007</v>
      </c>
      <c r="J194" s="380">
        <v>98.021870000000007</v>
      </c>
      <c r="K194" s="390" t="s">
        <v>231</v>
      </c>
    </row>
    <row r="195" spans="1:11" ht="14.45" customHeight="1" thickBot="1" x14ac:dyDescent="0.25">
      <c r="A195" s="403" t="s">
        <v>405</v>
      </c>
      <c r="B195" s="379">
        <v>0</v>
      </c>
      <c r="C195" s="379">
        <v>0</v>
      </c>
      <c r="D195" s="380">
        <v>0</v>
      </c>
      <c r="E195" s="381">
        <v>1</v>
      </c>
      <c r="F195" s="379">
        <v>0</v>
      </c>
      <c r="G195" s="380">
        <v>0</v>
      </c>
      <c r="H195" s="382">
        <v>0</v>
      </c>
      <c r="I195" s="379">
        <v>98.021870000000007</v>
      </c>
      <c r="J195" s="380">
        <v>98.021870000000007</v>
      </c>
      <c r="K195" s="390" t="s">
        <v>231</v>
      </c>
    </row>
    <row r="196" spans="1:11" ht="14.45" customHeight="1" thickBot="1" x14ac:dyDescent="0.25">
      <c r="A196" s="401" t="s">
        <v>406</v>
      </c>
      <c r="B196" s="379">
        <v>0</v>
      </c>
      <c r="C196" s="379">
        <v>0</v>
      </c>
      <c r="D196" s="380">
        <v>0</v>
      </c>
      <c r="E196" s="381">
        <v>1</v>
      </c>
      <c r="F196" s="379">
        <v>0</v>
      </c>
      <c r="G196" s="380">
        <v>0</v>
      </c>
      <c r="H196" s="382">
        <v>0</v>
      </c>
      <c r="I196" s="379">
        <v>98.021870000000007</v>
      </c>
      <c r="J196" s="380">
        <v>98.021870000000007</v>
      </c>
      <c r="K196" s="390" t="s">
        <v>231</v>
      </c>
    </row>
    <row r="197" spans="1:11" ht="14.45" customHeight="1" thickBot="1" x14ac:dyDescent="0.25">
      <c r="A197" s="399" t="s">
        <v>407</v>
      </c>
      <c r="B197" s="379">
        <v>0</v>
      </c>
      <c r="C197" s="379">
        <v>789.24213000000202</v>
      </c>
      <c r="D197" s="380">
        <v>789.24213000000202</v>
      </c>
      <c r="E197" s="389" t="s">
        <v>219</v>
      </c>
      <c r="F197" s="379">
        <v>0</v>
      </c>
      <c r="G197" s="380">
        <v>0</v>
      </c>
      <c r="H197" s="382">
        <v>211.51285999999999</v>
      </c>
      <c r="I197" s="379">
        <v>758.33077999999898</v>
      </c>
      <c r="J197" s="380">
        <v>758.33077999999898</v>
      </c>
      <c r="K197" s="390" t="s">
        <v>219</v>
      </c>
    </row>
    <row r="198" spans="1:11" ht="14.45" customHeight="1" thickBot="1" x14ac:dyDescent="0.25">
      <c r="A198" s="400" t="s">
        <v>408</v>
      </c>
      <c r="B198" s="384">
        <v>0</v>
      </c>
      <c r="C198" s="384">
        <v>-7.3539599999999998</v>
      </c>
      <c r="D198" s="385">
        <v>-7.3539599999999998</v>
      </c>
      <c r="E198" s="386" t="s">
        <v>219</v>
      </c>
      <c r="F198" s="384">
        <v>0</v>
      </c>
      <c r="G198" s="385">
        <v>0</v>
      </c>
      <c r="H198" s="387">
        <v>0</v>
      </c>
      <c r="I198" s="384">
        <v>-3.9134399999989999</v>
      </c>
      <c r="J198" s="385">
        <v>-3.9134399999989999</v>
      </c>
      <c r="K198" s="388" t="s">
        <v>219</v>
      </c>
    </row>
    <row r="199" spans="1:11" ht="14.45" customHeight="1" thickBot="1" x14ac:dyDescent="0.25">
      <c r="A199" s="401" t="s">
        <v>409</v>
      </c>
      <c r="B199" s="379">
        <v>0</v>
      </c>
      <c r="C199" s="379">
        <v>-7.3539599999999998</v>
      </c>
      <c r="D199" s="380">
        <v>-7.3539599999999998</v>
      </c>
      <c r="E199" s="389" t="s">
        <v>219</v>
      </c>
      <c r="F199" s="379">
        <v>0</v>
      </c>
      <c r="G199" s="380">
        <v>0</v>
      </c>
      <c r="H199" s="382">
        <v>0</v>
      </c>
      <c r="I199" s="379">
        <v>-3.9134399999989999</v>
      </c>
      <c r="J199" s="380">
        <v>-3.9134399999989999</v>
      </c>
      <c r="K199" s="390" t="s">
        <v>219</v>
      </c>
    </row>
    <row r="200" spans="1:11" ht="14.45" customHeight="1" thickBot="1" x14ac:dyDescent="0.25">
      <c r="A200" s="400" t="s">
        <v>410</v>
      </c>
      <c r="B200" s="384">
        <v>0</v>
      </c>
      <c r="C200" s="384">
        <v>0.88934999999999997</v>
      </c>
      <c r="D200" s="385">
        <v>0.88934999999999997</v>
      </c>
      <c r="E200" s="386" t="s">
        <v>231</v>
      </c>
      <c r="F200" s="384">
        <v>0</v>
      </c>
      <c r="G200" s="385">
        <v>0</v>
      </c>
      <c r="H200" s="387">
        <v>0</v>
      </c>
      <c r="I200" s="384">
        <v>0</v>
      </c>
      <c r="J200" s="385">
        <v>0</v>
      </c>
      <c r="K200" s="388" t="s">
        <v>219</v>
      </c>
    </row>
    <row r="201" spans="1:11" ht="14.45" customHeight="1" thickBot="1" x14ac:dyDescent="0.25">
      <c r="A201" s="401" t="s">
        <v>411</v>
      </c>
      <c r="B201" s="379">
        <v>0</v>
      </c>
      <c r="C201" s="379">
        <v>0.88934999999999997</v>
      </c>
      <c r="D201" s="380">
        <v>0.88934999999999997</v>
      </c>
      <c r="E201" s="389" t="s">
        <v>231</v>
      </c>
      <c r="F201" s="379">
        <v>0</v>
      </c>
      <c r="G201" s="380">
        <v>0</v>
      </c>
      <c r="H201" s="382">
        <v>0</v>
      </c>
      <c r="I201" s="379">
        <v>0</v>
      </c>
      <c r="J201" s="380">
        <v>0</v>
      </c>
      <c r="K201" s="390" t="s">
        <v>219</v>
      </c>
    </row>
    <row r="202" spans="1:11" ht="14.45" customHeight="1" thickBot="1" x14ac:dyDescent="0.25">
      <c r="A202" s="400" t="s">
        <v>412</v>
      </c>
      <c r="B202" s="384">
        <v>0</v>
      </c>
      <c r="C202" s="384">
        <v>788.35278000000199</v>
      </c>
      <c r="D202" s="385">
        <v>788.35278000000199</v>
      </c>
      <c r="E202" s="386" t="s">
        <v>219</v>
      </c>
      <c r="F202" s="384">
        <v>0</v>
      </c>
      <c r="G202" s="385">
        <v>0</v>
      </c>
      <c r="H202" s="387">
        <v>210.01285999999999</v>
      </c>
      <c r="I202" s="384">
        <v>755.180779999999</v>
      </c>
      <c r="J202" s="385">
        <v>755.180779999999</v>
      </c>
      <c r="K202" s="388" t="s">
        <v>219</v>
      </c>
    </row>
    <row r="203" spans="1:11" ht="14.45" customHeight="1" thickBot="1" x14ac:dyDescent="0.25">
      <c r="A203" s="401" t="s">
        <v>413</v>
      </c>
      <c r="B203" s="379">
        <v>0</v>
      </c>
      <c r="C203" s="379">
        <v>3.9788399999999999</v>
      </c>
      <c r="D203" s="380">
        <v>3.9788399999999999</v>
      </c>
      <c r="E203" s="389" t="s">
        <v>219</v>
      </c>
      <c r="F203" s="379">
        <v>0</v>
      </c>
      <c r="G203" s="380">
        <v>0</v>
      </c>
      <c r="H203" s="382">
        <v>0</v>
      </c>
      <c r="I203" s="379">
        <v>3.3149999999999999E-2</v>
      </c>
      <c r="J203" s="380">
        <v>3.3149999999999999E-2</v>
      </c>
      <c r="K203" s="390" t="s">
        <v>219</v>
      </c>
    </row>
    <row r="204" spans="1:11" ht="14.45" customHeight="1" thickBot="1" x14ac:dyDescent="0.25">
      <c r="A204" s="401" t="s">
        <v>414</v>
      </c>
      <c r="B204" s="379">
        <v>0</v>
      </c>
      <c r="C204" s="379">
        <v>388.33331000000101</v>
      </c>
      <c r="D204" s="380">
        <v>388.33331000000101</v>
      </c>
      <c r="E204" s="389" t="s">
        <v>219</v>
      </c>
      <c r="F204" s="379">
        <v>0</v>
      </c>
      <c r="G204" s="380">
        <v>0</v>
      </c>
      <c r="H204" s="382">
        <v>97.471170000000001</v>
      </c>
      <c r="I204" s="379">
        <v>407.71798000000001</v>
      </c>
      <c r="J204" s="380">
        <v>407.71798000000001</v>
      </c>
      <c r="K204" s="390" t="s">
        <v>219</v>
      </c>
    </row>
    <row r="205" spans="1:11" ht="14.45" customHeight="1" thickBot="1" x14ac:dyDescent="0.25">
      <c r="A205" s="401" t="s">
        <v>415</v>
      </c>
      <c r="B205" s="379">
        <v>0</v>
      </c>
      <c r="C205" s="379">
        <v>113.25317</v>
      </c>
      <c r="D205" s="380">
        <v>113.25317</v>
      </c>
      <c r="E205" s="389" t="s">
        <v>219</v>
      </c>
      <c r="F205" s="379">
        <v>0</v>
      </c>
      <c r="G205" s="380">
        <v>0</v>
      </c>
      <c r="H205" s="382">
        <v>94.816519999999997</v>
      </c>
      <c r="I205" s="379">
        <v>94.816519999999997</v>
      </c>
      <c r="J205" s="380">
        <v>94.816519999999997</v>
      </c>
      <c r="K205" s="390" t="s">
        <v>219</v>
      </c>
    </row>
    <row r="206" spans="1:11" ht="14.45" customHeight="1" thickBot="1" x14ac:dyDescent="0.25">
      <c r="A206" s="401" t="s">
        <v>416</v>
      </c>
      <c r="B206" s="379">
        <v>0</v>
      </c>
      <c r="C206" s="379">
        <v>100.629</v>
      </c>
      <c r="D206" s="380">
        <v>100.629</v>
      </c>
      <c r="E206" s="389" t="s">
        <v>219</v>
      </c>
      <c r="F206" s="379">
        <v>0</v>
      </c>
      <c r="G206" s="380">
        <v>0</v>
      </c>
      <c r="H206" s="382">
        <v>4.3499999999999996</v>
      </c>
      <c r="I206" s="379">
        <v>51.399999999998997</v>
      </c>
      <c r="J206" s="380">
        <v>51.399999999998997</v>
      </c>
      <c r="K206" s="390" t="s">
        <v>219</v>
      </c>
    </row>
    <row r="207" spans="1:11" ht="14.45" customHeight="1" thickBot="1" x14ac:dyDescent="0.25">
      <c r="A207" s="401" t="s">
        <v>417</v>
      </c>
      <c r="B207" s="379">
        <v>0</v>
      </c>
      <c r="C207" s="379">
        <v>0.88</v>
      </c>
      <c r="D207" s="380">
        <v>0.88</v>
      </c>
      <c r="E207" s="389" t="s">
        <v>231</v>
      </c>
      <c r="F207" s="379">
        <v>0</v>
      </c>
      <c r="G207" s="380">
        <v>0</v>
      </c>
      <c r="H207" s="382">
        <v>0</v>
      </c>
      <c r="I207" s="379">
        <v>0</v>
      </c>
      <c r="J207" s="380">
        <v>0</v>
      </c>
      <c r="K207" s="390" t="s">
        <v>219</v>
      </c>
    </row>
    <row r="208" spans="1:11" ht="14.45" customHeight="1" thickBot="1" x14ac:dyDescent="0.25">
      <c r="A208" s="401" t="s">
        <v>418</v>
      </c>
      <c r="B208" s="379">
        <v>0</v>
      </c>
      <c r="C208" s="379">
        <v>181.27846</v>
      </c>
      <c r="D208" s="380">
        <v>181.27846</v>
      </c>
      <c r="E208" s="389" t="s">
        <v>219</v>
      </c>
      <c r="F208" s="379">
        <v>0</v>
      </c>
      <c r="G208" s="380">
        <v>0</v>
      </c>
      <c r="H208" s="382">
        <v>13.375170000000001</v>
      </c>
      <c r="I208" s="379">
        <v>201.21313000000001</v>
      </c>
      <c r="J208" s="380">
        <v>201.21313000000001</v>
      </c>
      <c r="K208" s="390" t="s">
        <v>219</v>
      </c>
    </row>
    <row r="209" spans="1:11" ht="14.45" customHeight="1" thickBot="1" x14ac:dyDescent="0.25">
      <c r="A209" s="403" t="s">
        <v>419</v>
      </c>
      <c r="B209" s="379">
        <v>0</v>
      </c>
      <c r="C209" s="379">
        <v>0</v>
      </c>
      <c r="D209" s="380">
        <v>0</v>
      </c>
      <c r="E209" s="389" t="s">
        <v>219</v>
      </c>
      <c r="F209" s="379">
        <v>0</v>
      </c>
      <c r="G209" s="380">
        <v>0</v>
      </c>
      <c r="H209" s="382">
        <v>1.5</v>
      </c>
      <c r="I209" s="379">
        <v>3.15</v>
      </c>
      <c r="J209" s="380">
        <v>3.15</v>
      </c>
      <c r="K209" s="390" t="s">
        <v>231</v>
      </c>
    </row>
    <row r="210" spans="1:11" ht="14.45" customHeight="1" thickBot="1" x14ac:dyDescent="0.25">
      <c r="A210" s="401" t="s">
        <v>420</v>
      </c>
      <c r="B210" s="379">
        <v>0</v>
      </c>
      <c r="C210" s="379">
        <v>0</v>
      </c>
      <c r="D210" s="380">
        <v>0</v>
      </c>
      <c r="E210" s="389" t="s">
        <v>219</v>
      </c>
      <c r="F210" s="379">
        <v>0</v>
      </c>
      <c r="G210" s="380">
        <v>0</v>
      </c>
      <c r="H210" s="382">
        <v>1.5</v>
      </c>
      <c r="I210" s="379">
        <v>3.15</v>
      </c>
      <c r="J210" s="380">
        <v>3.15</v>
      </c>
      <c r="K210" s="390" t="s">
        <v>231</v>
      </c>
    </row>
    <row r="211" spans="1:11" ht="14.45" customHeight="1" thickBot="1" x14ac:dyDescent="0.25">
      <c r="A211" s="400" t="s">
        <v>421</v>
      </c>
      <c r="B211" s="384">
        <v>0</v>
      </c>
      <c r="C211" s="384">
        <v>7.3539599999999998</v>
      </c>
      <c r="D211" s="385">
        <v>7.3539599999999998</v>
      </c>
      <c r="E211" s="386" t="s">
        <v>219</v>
      </c>
      <c r="F211" s="384">
        <v>0</v>
      </c>
      <c r="G211" s="385">
        <v>0</v>
      </c>
      <c r="H211" s="387">
        <v>0</v>
      </c>
      <c r="I211" s="384">
        <v>3.9134399999989999</v>
      </c>
      <c r="J211" s="385">
        <v>3.9134399999989999</v>
      </c>
      <c r="K211" s="388" t="s">
        <v>219</v>
      </c>
    </row>
    <row r="212" spans="1:11" ht="14.45" customHeight="1" thickBot="1" x14ac:dyDescent="0.25">
      <c r="A212" s="401" t="s">
        <v>422</v>
      </c>
      <c r="B212" s="379">
        <v>0</v>
      </c>
      <c r="C212" s="379">
        <v>7.3539599999999998</v>
      </c>
      <c r="D212" s="380">
        <v>7.3539599999999998</v>
      </c>
      <c r="E212" s="389" t="s">
        <v>219</v>
      </c>
      <c r="F212" s="379">
        <v>0</v>
      </c>
      <c r="G212" s="380">
        <v>0</v>
      </c>
      <c r="H212" s="382">
        <v>0</v>
      </c>
      <c r="I212" s="379">
        <v>3.9134399999989999</v>
      </c>
      <c r="J212" s="380">
        <v>3.9134399999989999</v>
      </c>
      <c r="K212" s="390" t="s">
        <v>219</v>
      </c>
    </row>
    <row r="213" spans="1:11" ht="14.45" customHeight="1" thickBot="1" x14ac:dyDescent="0.25">
      <c r="A213" s="398" t="s">
        <v>423</v>
      </c>
      <c r="B213" s="379">
        <v>5368.7134035573499</v>
      </c>
      <c r="C213" s="379">
        <v>4803.7514200000096</v>
      </c>
      <c r="D213" s="380">
        <v>-564.96198355733804</v>
      </c>
      <c r="E213" s="381">
        <v>0.89476771414400003</v>
      </c>
      <c r="F213" s="379">
        <v>4545.2999999999302</v>
      </c>
      <c r="G213" s="380">
        <v>4166.5249999999396</v>
      </c>
      <c r="H213" s="382">
        <v>411.91311999999999</v>
      </c>
      <c r="I213" s="379">
        <v>4289.8905000000004</v>
      </c>
      <c r="J213" s="380">
        <v>123.36550000005801</v>
      </c>
      <c r="K213" s="383">
        <v>0.94380799947100003</v>
      </c>
    </row>
    <row r="214" spans="1:11" ht="14.45" customHeight="1" thickBot="1" x14ac:dyDescent="0.25">
      <c r="A214" s="399" t="s">
        <v>424</v>
      </c>
      <c r="B214" s="379">
        <v>5359.7134035573499</v>
      </c>
      <c r="C214" s="379">
        <v>4647.15600000001</v>
      </c>
      <c r="D214" s="380">
        <v>-712.55740355733803</v>
      </c>
      <c r="E214" s="381">
        <v>0.86705307729900005</v>
      </c>
      <c r="F214" s="379">
        <v>4534.99999999993</v>
      </c>
      <c r="G214" s="380">
        <v>4157.0833333332703</v>
      </c>
      <c r="H214" s="382">
        <v>379.66904</v>
      </c>
      <c r="I214" s="379">
        <v>4142.3948799999998</v>
      </c>
      <c r="J214" s="380">
        <v>-14.688453333275</v>
      </c>
      <c r="K214" s="383">
        <v>0.913427757442</v>
      </c>
    </row>
    <row r="215" spans="1:11" ht="14.45" customHeight="1" thickBot="1" x14ac:dyDescent="0.25">
      <c r="A215" s="400" t="s">
        <v>425</v>
      </c>
      <c r="B215" s="384">
        <v>0</v>
      </c>
      <c r="C215" s="384">
        <v>-23.890619999999998</v>
      </c>
      <c r="D215" s="385">
        <v>-23.890619999999998</v>
      </c>
      <c r="E215" s="386" t="s">
        <v>219</v>
      </c>
      <c r="F215" s="384">
        <v>0</v>
      </c>
      <c r="G215" s="385">
        <v>0</v>
      </c>
      <c r="H215" s="387">
        <v>0</v>
      </c>
      <c r="I215" s="384">
        <v>-15.849959999998999</v>
      </c>
      <c r="J215" s="385">
        <v>-15.849959999998999</v>
      </c>
      <c r="K215" s="388" t="s">
        <v>219</v>
      </c>
    </row>
    <row r="216" spans="1:11" ht="14.45" customHeight="1" thickBot="1" x14ac:dyDescent="0.25">
      <c r="A216" s="401" t="s">
        <v>426</v>
      </c>
      <c r="B216" s="379">
        <v>0</v>
      </c>
      <c r="C216" s="379">
        <v>-23.890619999999998</v>
      </c>
      <c r="D216" s="380">
        <v>-23.890619999999998</v>
      </c>
      <c r="E216" s="389" t="s">
        <v>219</v>
      </c>
      <c r="F216" s="379">
        <v>0</v>
      </c>
      <c r="G216" s="380">
        <v>0</v>
      </c>
      <c r="H216" s="382">
        <v>0</v>
      </c>
      <c r="I216" s="379">
        <v>-15.849959999998999</v>
      </c>
      <c r="J216" s="380">
        <v>-15.849959999998999</v>
      </c>
      <c r="K216" s="390" t="s">
        <v>219</v>
      </c>
    </row>
    <row r="217" spans="1:11" ht="14.45" customHeight="1" thickBot="1" x14ac:dyDescent="0.25">
      <c r="A217" s="400" t="s">
        <v>427</v>
      </c>
      <c r="B217" s="384">
        <v>5359.7134035573499</v>
      </c>
      <c r="C217" s="384">
        <v>4647.15600000001</v>
      </c>
      <c r="D217" s="385">
        <v>-712.55740355733803</v>
      </c>
      <c r="E217" s="391">
        <v>0.86705307729900005</v>
      </c>
      <c r="F217" s="384">
        <v>4534.99999999993</v>
      </c>
      <c r="G217" s="385">
        <v>4157.0833333332703</v>
      </c>
      <c r="H217" s="387">
        <v>379.66904</v>
      </c>
      <c r="I217" s="384">
        <v>4142.3948799999998</v>
      </c>
      <c r="J217" s="385">
        <v>-14.688453333275</v>
      </c>
      <c r="K217" s="392">
        <v>0.913427757442</v>
      </c>
    </row>
    <row r="218" spans="1:11" ht="14.45" customHeight="1" thickBot="1" x14ac:dyDescent="0.25">
      <c r="A218" s="401" t="s">
        <v>428</v>
      </c>
      <c r="B218" s="379">
        <v>1418.3871100439901</v>
      </c>
      <c r="C218" s="379">
        <v>1267.1120000000001</v>
      </c>
      <c r="D218" s="380">
        <v>-151.27511004398499</v>
      </c>
      <c r="E218" s="381">
        <v>0.89334709193700002</v>
      </c>
      <c r="F218" s="379">
        <v>1274.99999999998</v>
      </c>
      <c r="G218" s="380">
        <v>1168.74999999998</v>
      </c>
      <c r="H218" s="382">
        <v>106.42822</v>
      </c>
      <c r="I218" s="379">
        <v>1168.9166499999999</v>
      </c>
      <c r="J218" s="380">
        <v>0.166650000016</v>
      </c>
      <c r="K218" s="383">
        <v>0.91679737254899996</v>
      </c>
    </row>
    <row r="219" spans="1:11" ht="14.45" customHeight="1" thickBot="1" x14ac:dyDescent="0.25">
      <c r="A219" s="401" t="s">
        <v>429</v>
      </c>
      <c r="B219" s="379">
        <v>1024.3650073172</v>
      </c>
      <c r="C219" s="379">
        <v>953.75400000000104</v>
      </c>
      <c r="D219" s="380">
        <v>-70.611007317195003</v>
      </c>
      <c r="E219" s="381">
        <v>0.93106850896600002</v>
      </c>
      <c r="F219" s="379">
        <v>980.99999999998602</v>
      </c>
      <c r="G219" s="380">
        <v>899.24999999998704</v>
      </c>
      <c r="H219" s="382">
        <v>79.474999999999994</v>
      </c>
      <c r="I219" s="379">
        <v>874.23899999999901</v>
      </c>
      <c r="J219" s="380">
        <v>-25.010999999987</v>
      </c>
      <c r="K219" s="383">
        <v>0.89117125382200002</v>
      </c>
    </row>
    <row r="220" spans="1:11" ht="14.45" customHeight="1" thickBot="1" x14ac:dyDescent="0.25">
      <c r="A220" s="401" t="s">
        <v>430</v>
      </c>
      <c r="B220" s="379">
        <v>2431.40613424913</v>
      </c>
      <c r="C220" s="379">
        <v>2292.5590000000002</v>
      </c>
      <c r="D220" s="380">
        <v>-138.84713424912101</v>
      </c>
      <c r="E220" s="381">
        <v>0.94289430618199999</v>
      </c>
      <c r="F220" s="379">
        <v>2137.99999999997</v>
      </c>
      <c r="G220" s="380">
        <v>1959.8333333333101</v>
      </c>
      <c r="H220" s="382">
        <v>182.26</v>
      </c>
      <c r="I220" s="379">
        <v>1972.548</v>
      </c>
      <c r="J220" s="380">
        <v>12.714666666693001</v>
      </c>
      <c r="K220" s="383">
        <v>0.92261365762299996</v>
      </c>
    </row>
    <row r="221" spans="1:11" ht="14.45" customHeight="1" thickBot="1" x14ac:dyDescent="0.25">
      <c r="A221" s="401" t="s">
        <v>431</v>
      </c>
      <c r="B221" s="379">
        <v>435.865994921533</v>
      </c>
      <c r="C221" s="379">
        <v>133.73099999999999</v>
      </c>
      <c r="D221" s="380">
        <v>-302.13499492153301</v>
      </c>
      <c r="E221" s="381">
        <v>0.30681677753699999</v>
      </c>
      <c r="F221" s="379">
        <v>140.99999999999801</v>
      </c>
      <c r="G221" s="380">
        <v>129.24999999999801</v>
      </c>
      <c r="H221" s="382">
        <v>11.50582</v>
      </c>
      <c r="I221" s="379">
        <v>126.69123</v>
      </c>
      <c r="J221" s="380">
        <v>-2.5587699999979998</v>
      </c>
      <c r="K221" s="383">
        <v>0.89851936170199997</v>
      </c>
    </row>
    <row r="222" spans="1:11" ht="14.45" customHeight="1" thickBot="1" x14ac:dyDescent="0.25">
      <c r="A222" s="401" t="s">
        <v>432</v>
      </c>
      <c r="B222" s="379">
        <v>49.689157025504002</v>
      </c>
      <c r="C222" s="379">
        <v>0</v>
      </c>
      <c r="D222" s="380">
        <v>-49.689157025504002</v>
      </c>
      <c r="E222" s="381">
        <v>0</v>
      </c>
      <c r="F222" s="379">
        <v>0</v>
      </c>
      <c r="G222" s="380">
        <v>0</v>
      </c>
      <c r="H222" s="382">
        <v>0</v>
      </c>
      <c r="I222" s="379">
        <v>0</v>
      </c>
      <c r="J222" s="380">
        <v>0</v>
      </c>
      <c r="K222" s="383">
        <v>11</v>
      </c>
    </row>
    <row r="223" spans="1:11" ht="14.45" customHeight="1" thickBot="1" x14ac:dyDescent="0.25">
      <c r="A223" s="400" t="s">
        <v>433</v>
      </c>
      <c r="B223" s="384">
        <v>0</v>
      </c>
      <c r="C223" s="384">
        <v>23.890619999999998</v>
      </c>
      <c r="D223" s="385">
        <v>23.890619999999998</v>
      </c>
      <c r="E223" s="386" t="s">
        <v>219</v>
      </c>
      <c r="F223" s="384">
        <v>0</v>
      </c>
      <c r="G223" s="385">
        <v>0</v>
      </c>
      <c r="H223" s="387">
        <v>0</v>
      </c>
      <c r="I223" s="384">
        <v>15.849959999998999</v>
      </c>
      <c r="J223" s="385">
        <v>15.849959999998999</v>
      </c>
      <c r="K223" s="388" t="s">
        <v>219</v>
      </c>
    </row>
    <row r="224" spans="1:11" ht="14.45" customHeight="1" thickBot="1" x14ac:dyDescent="0.25">
      <c r="A224" s="401" t="s">
        <v>434</v>
      </c>
      <c r="B224" s="379">
        <v>0</v>
      </c>
      <c r="C224" s="379">
        <v>23.890619999999998</v>
      </c>
      <c r="D224" s="380">
        <v>23.890619999999998</v>
      </c>
      <c r="E224" s="389" t="s">
        <v>219</v>
      </c>
      <c r="F224" s="379">
        <v>0</v>
      </c>
      <c r="G224" s="380">
        <v>0</v>
      </c>
      <c r="H224" s="382">
        <v>0</v>
      </c>
      <c r="I224" s="379">
        <v>15.849959999998999</v>
      </c>
      <c r="J224" s="380">
        <v>15.849959999998999</v>
      </c>
      <c r="K224" s="390" t="s">
        <v>219</v>
      </c>
    </row>
    <row r="225" spans="1:11" ht="14.45" customHeight="1" thickBot="1" x14ac:dyDescent="0.25">
      <c r="A225" s="399" t="s">
        <v>435</v>
      </c>
      <c r="B225" s="379">
        <v>9</v>
      </c>
      <c r="C225" s="379">
        <v>156.59541999999999</v>
      </c>
      <c r="D225" s="380">
        <v>147.59541999999999</v>
      </c>
      <c r="E225" s="381">
        <v>17.399491111111001</v>
      </c>
      <c r="F225" s="379">
        <v>10.3</v>
      </c>
      <c r="G225" s="380">
        <v>9.4416666666660003</v>
      </c>
      <c r="H225" s="382">
        <v>32.244079999999997</v>
      </c>
      <c r="I225" s="379">
        <v>147.49562</v>
      </c>
      <c r="J225" s="380">
        <v>138.053953333333</v>
      </c>
      <c r="K225" s="383">
        <v>14.319963106795999</v>
      </c>
    </row>
    <row r="226" spans="1:11" ht="14.45" customHeight="1" thickBot="1" x14ac:dyDescent="0.25">
      <c r="A226" s="400" t="s">
        <v>436</v>
      </c>
      <c r="B226" s="384">
        <v>0</v>
      </c>
      <c r="C226" s="384">
        <v>-0.56455999999999995</v>
      </c>
      <c r="D226" s="385">
        <v>-0.56455999999999995</v>
      </c>
      <c r="E226" s="386" t="s">
        <v>219</v>
      </c>
      <c r="F226" s="384">
        <v>0</v>
      </c>
      <c r="G226" s="385">
        <v>0</v>
      </c>
      <c r="H226" s="387">
        <v>0</v>
      </c>
      <c r="I226" s="384">
        <v>0</v>
      </c>
      <c r="J226" s="385">
        <v>0</v>
      </c>
      <c r="K226" s="388" t="s">
        <v>219</v>
      </c>
    </row>
    <row r="227" spans="1:11" ht="14.45" customHeight="1" thickBot="1" x14ac:dyDescent="0.25">
      <c r="A227" s="401" t="s">
        <v>437</v>
      </c>
      <c r="B227" s="379">
        <v>0</v>
      </c>
      <c r="C227" s="379">
        <v>-0.56455999999999995</v>
      </c>
      <c r="D227" s="380">
        <v>-0.56455999999999995</v>
      </c>
      <c r="E227" s="389" t="s">
        <v>219</v>
      </c>
      <c r="F227" s="379">
        <v>0</v>
      </c>
      <c r="G227" s="380">
        <v>0</v>
      </c>
      <c r="H227" s="382">
        <v>0</v>
      </c>
      <c r="I227" s="379">
        <v>0</v>
      </c>
      <c r="J227" s="380">
        <v>0</v>
      </c>
      <c r="K227" s="390" t="s">
        <v>219</v>
      </c>
    </row>
    <row r="228" spans="1:11" ht="14.45" customHeight="1" thickBot="1" x14ac:dyDescent="0.25">
      <c r="A228" s="400" t="s">
        <v>438</v>
      </c>
      <c r="B228" s="384">
        <v>9</v>
      </c>
      <c r="C228" s="384">
        <v>104.93640000000001</v>
      </c>
      <c r="D228" s="385">
        <v>95.936400000000006</v>
      </c>
      <c r="E228" s="391">
        <v>11.659599999999999</v>
      </c>
      <c r="F228" s="384">
        <v>10.3</v>
      </c>
      <c r="G228" s="385">
        <v>9.4416666666660003</v>
      </c>
      <c r="H228" s="387">
        <v>0</v>
      </c>
      <c r="I228" s="384">
        <v>5.916899999999</v>
      </c>
      <c r="J228" s="385">
        <v>-3.5247666666659998</v>
      </c>
      <c r="K228" s="392">
        <v>0.57445631067900005</v>
      </c>
    </row>
    <row r="229" spans="1:11" ht="14.45" customHeight="1" thickBot="1" x14ac:dyDescent="0.25">
      <c r="A229" s="401" t="s">
        <v>439</v>
      </c>
      <c r="B229" s="379">
        <v>9</v>
      </c>
      <c r="C229" s="379">
        <v>104.93640000000001</v>
      </c>
      <c r="D229" s="380">
        <v>95.936400000000006</v>
      </c>
      <c r="E229" s="381">
        <v>11.659599999999999</v>
      </c>
      <c r="F229" s="379">
        <v>10.3</v>
      </c>
      <c r="G229" s="380">
        <v>9.4416666666660003</v>
      </c>
      <c r="H229" s="382">
        <v>0</v>
      </c>
      <c r="I229" s="379">
        <v>5.916899999999</v>
      </c>
      <c r="J229" s="380">
        <v>-3.5247666666659998</v>
      </c>
      <c r="K229" s="383">
        <v>0.57445631067900005</v>
      </c>
    </row>
    <row r="230" spans="1:11" ht="14.45" customHeight="1" thickBot="1" x14ac:dyDescent="0.25">
      <c r="A230" s="400" t="s">
        <v>440</v>
      </c>
      <c r="B230" s="384">
        <v>0</v>
      </c>
      <c r="C230" s="384">
        <v>3.0249999999999999</v>
      </c>
      <c r="D230" s="385">
        <v>3.0249999999999999</v>
      </c>
      <c r="E230" s="386" t="s">
        <v>219</v>
      </c>
      <c r="F230" s="384">
        <v>0</v>
      </c>
      <c r="G230" s="385">
        <v>0</v>
      </c>
      <c r="H230" s="387">
        <v>32.244079999999997</v>
      </c>
      <c r="I230" s="384">
        <v>110.63572000000001</v>
      </c>
      <c r="J230" s="385">
        <v>110.63572000000001</v>
      </c>
      <c r="K230" s="388" t="s">
        <v>219</v>
      </c>
    </row>
    <row r="231" spans="1:11" ht="14.45" customHeight="1" thickBot="1" x14ac:dyDescent="0.25">
      <c r="A231" s="401" t="s">
        <v>441</v>
      </c>
      <c r="B231" s="379">
        <v>0</v>
      </c>
      <c r="C231" s="379">
        <v>3.0249999999999999</v>
      </c>
      <c r="D231" s="380">
        <v>3.0249999999999999</v>
      </c>
      <c r="E231" s="389" t="s">
        <v>231</v>
      </c>
      <c r="F231" s="379">
        <v>0</v>
      </c>
      <c r="G231" s="380">
        <v>0</v>
      </c>
      <c r="H231" s="382">
        <v>0</v>
      </c>
      <c r="I231" s="379">
        <v>0</v>
      </c>
      <c r="J231" s="380">
        <v>0</v>
      </c>
      <c r="K231" s="390" t="s">
        <v>219</v>
      </c>
    </row>
    <row r="232" spans="1:11" ht="14.45" customHeight="1" thickBot="1" x14ac:dyDescent="0.25">
      <c r="A232" s="401" t="s">
        <v>442</v>
      </c>
      <c r="B232" s="379">
        <v>0</v>
      </c>
      <c r="C232" s="379">
        <v>0</v>
      </c>
      <c r="D232" s="380">
        <v>0</v>
      </c>
      <c r="E232" s="389" t="s">
        <v>219</v>
      </c>
      <c r="F232" s="379">
        <v>0</v>
      </c>
      <c r="G232" s="380">
        <v>0</v>
      </c>
      <c r="H232" s="382">
        <v>21.41216</v>
      </c>
      <c r="I232" s="379">
        <v>89.981159999998994</v>
      </c>
      <c r="J232" s="380">
        <v>89.981159999998994</v>
      </c>
      <c r="K232" s="390" t="s">
        <v>219</v>
      </c>
    </row>
    <row r="233" spans="1:11" ht="14.45" customHeight="1" thickBot="1" x14ac:dyDescent="0.25">
      <c r="A233" s="401" t="s">
        <v>443</v>
      </c>
      <c r="B233" s="379">
        <v>0</v>
      </c>
      <c r="C233" s="379">
        <v>0</v>
      </c>
      <c r="D233" s="380">
        <v>0</v>
      </c>
      <c r="E233" s="381">
        <v>1</v>
      </c>
      <c r="F233" s="379">
        <v>0</v>
      </c>
      <c r="G233" s="380">
        <v>0</v>
      </c>
      <c r="H233" s="382">
        <v>0</v>
      </c>
      <c r="I233" s="379">
        <v>9.8226399999999998</v>
      </c>
      <c r="J233" s="380">
        <v>9.8226399999999998</v>
      </c>
      <c r="K233" s="390" t="s">
        <v>231</v>
      </c>
    </row>
    <row r="234" spans="1:11" ht="14.45" customHeight="1" thickBot="1" x14ac:dyDescent="0.25">
      <c r="A234" s="401" t="s">
        <v>444</v>
      </c>
      <c r="B234" s="379">
        <v>0</v>
      </c>
      <c r="C234" s="379">
        <v>0</v>
      </c>
      <c r="D234" s="380">
        <v>0</v>
      </c>
      <c r="E234" s="389" t="s">
        <v>219</v>
      </c>
      <c r="F234" s="379">
        <v>0</v>
      </c>
      <c r="G234" s="380">
        <v>0</v>
      </c>
      <c r="H234" s="382">
        <v>10.83192</v>
      </c>
      <c r="I234" s="379">
        <v>10.83192</v>
      </c>
      <c r="J234" s="380">
        <v>10.83192</v>
      </c>
      <c r="K234" s="390" t="s">
        <v>231</v>
      </c>
    </row>
    <row r="235" spans="1:11" ht="14.45" customHeight="1" thickBot="1" x14ac:dyDescent="0.25">
      <c r="A235" s="400" t="s">
        <v>445</v>
      </c>
      <c r="B235" s="384">
        <v>0</v>
      </c>
      <c r="C235" s="384">
        <v>16.763819999999999</v>
      </c>
      <c r="D235" s="385">
        <v>16.763819999999999</v>
      </c>
      <c r="E235" s="386" t="s">
        <v>231</v>
      </c>
      <c r="F235" s="384">
        <v>0</v>
      </c>
      <c r="G235" s="385">
        <v>0</v>
      </c>
      <c r="H235" s="387">
        <v>0</v>
      </c>
      <c r="I235" s="384">
        <v>4.4769999999990002</v>
      </c>
      <c r="J235" s="385">
        <v>4.4769999999990002</v>
      </c>
      <c r="K235" s="388" t="s">
        <v>219</v>
      </c>
    </row>
    <row r="236" spans="1:11" ht="14.45" customHeight="1" thickBot="1" x14ac:dyDescent="0.25">
      <c r="A236" s="401" t="s">
        <v>446</v>
      </c>
      <c r="B236" s="379">
        <v>0</v>
      </c>
      <c r="C236" s="379">
        <v>0</v>
      </c>
      <c r="D236" s="380">
        <v>0</v>
      </c>
      <c r="E236" s="381">
        <v>1</v>
      </c>
      <c r="F236" s="379">
        <v>0</v>
      </c>
      <c r="G236" s="380">
        <v>0</v>
      </c>
      <c r="H236" s="382">
        <v>0</v>
      </c>
      <c r="I236" s="379">
        <v>4.4769999999990002</v>
      </c>
      <c r="J236" s="380">
        <v>4.4769999999990002</v>
      </c>
      <c r="K236" s="390" t="s">
        <v>231</v>
      </c>
    </row>
    <row r="237" spans="1:11" ht="14.45" customHeight="1" thickBot="1" x14ac:dyDescent="0.25">
      <c r="A237" s="401" t="s">
        <v>447</v>
      </c>
      <c r="B237" s="379">
        <v>0</v>
      </c>
      <c r="C237" s="379">
        <v>16.763819999999999</v>
      </c>
      <c r="D237" s="380">
        <v>16.763819999999999</v>
      </c>
      <c r="E237" s="389" t="s">
        <v>231</v>
      </c>
      <c r="F237" s="379">
        <v>0</v>
      </c>
      <c r="G237" s="380">
        <v>0</v>
      </c>
      <c r="H237" s="382">
        <v>0</v>
      </c>
      <c r="I237" s="379">
        <v>0</v>
      </c>
      <c r="J237" s="380">
        <v>0</v>
      </c>
      <c r="K237" s="390" t="s">
        <v>219</v>
      </c>
    </row>
    <row r="238" spans="1:11" ht="14.45" customHeight="1" thickBot="1" x14ac:dyDescent="0.25">
      <c r="A238" s="400" t="s">
        <v>448</v>
      </c>
      <c r="B238" s="384">
        <v>0</v>
      </c>
      <c r="C238" s="384">
        <v>26.135999999999999</v>
      </c>
      <c r="D238" s="385">
        <v>26.135999999999999</v>
      </c>
      <c r="E238" s="386" t="s">
        <v>231</v>
      </c>
      <c r="F238" s="384">
        <v>0</v>
      </c>
      <c r="G238" s="385">
        <v>0</v>
      </c>
      <c r="H238" s="387">
        <v>0</v>
      </c>
      <c r="I238" s="384">
        <v>8.3160000000000007</v>
      </c>
      <c r="J238" s="385">
        <v>8.3160000000000007</v>
      </c>
      <c r="K238" s="388" t="s">
        <v>219</v>
      </c>
    </row>
    <row r="239" spans="1:11" ht="14.45" customHeight="1" thickBot="1" x14ac:dyDescent="0.25">
      <c r="A239" s="401" t="s">
        <v>449</v>
      </c>
      <c r="B239" s="379">
        <v>0</v>
      </c>
      <c r="C239" s="379">
        <v>26.135999999999999</v>
      </c>
      <c r="D239" s="380">
        <v>26.135999999999999</v>
      </c>
      <c r="E239" s="389" t="s">
        <v>231</v>
      </c>
      <c r="F239" s="379">
        <v>0</v>
      </c>
      <c r="G239" s="380">
        <v>0</v>
      </c>
      <c r="H239" s="382">
        <v>0</v>
      </c>
      <c r="I239" s="379">
        <v>8.3160000000000007</v>
      </c>
      <c r="J239" s="380">
        <v>8.3160000000000007</v>
      </c>
      <c r="K239" s="390" t="s">
        <v>219</v>
      </c>
    </row>
    <row r="240" spans="1:11" ht="14.45" customHeight="1" thickBot="1" x14ac:dyDescent="0.25">
      <c r="A240" s="400" t="s">
        <v>450</v>
      </c>
      <c r="B240" s="384">
        <v>0</v>
      </c>
      <c r="C240" s="384">
        <v>0</v>
      </c>
      <c r="D240" s="385">
        <v>0</v>
      </c>
      <c r="E240" s="386" t="s">
        <v>219</v>
      </c>
      <c r="F240" s="384">
        <v>0</v>
      </c>
      <c r="G240" s="385">
        <v>0</v>
      </c>
      <c r="H240" s="387">
        <v>0</v>
      </c>
      <c r="I240" s="384">
        <v>18.149999999999999</v>
      </c>
      <c r="J240" s="385">
        <v>18.149999999999999</v>
      </c>
      <c r="K240" s="388" t="s">
        <v>231</v>
      </c>
    </row>
    <row r="241" spans="1:11" ht="14.45" customHeight="1" thickBot="1" x14ac:dyDescent="0.25">
      <c r="A241" s="401" t="s">
        <v>451</v>
      </c>
      <c r="B241" s="379">
        <v>0</v>
      </c>
      <c r="C241" s="379">
        <v>0</v>
      </c>
      <c r="D241" s="380">
        <v>0</v>
      </c>
      <c r="E241" s="389" t="s">
        <v>219</v>
      </c>
      <c r="F241" s="379">
        <v>0</v>
      </c>
      <c r="G241" s="380">
        <v>0</v>
      </c>
      <c r="H241" s="382">
        <v>0</v>
      </c>
      <c r="I241" s="379">
        <v>18.149999999999999</v>
      </c>
      <c r="J241" s="380">
        <v>18.149999999999999</v>
      </c>
      <c r="K241" s="390" t="s">
        <v>231</v>
      </c>
    </row>
    <row r="242" spans="1:11" ht="14.45" customHeight="1" thickBot="1" x14ac:dyDescent="0.25">
      <c r="A242" s="400" t="s">
        <v>452</v>
      </c>
      <c r="B242" s="384">
        <v>0</v>
      </c>
      <c r="C242" s="384">
        <v>5.7342000000000004</v>
      </c>
      <c r="D242" s="385">
        <v>5.7342000000000004</v>
      </c>
      <c r="E242" s="386" t="s">
        <v>231</v>
      </c>
      <c r="F242" s="384">
        <v>0</v>
      </c>
      <c r="G242" s="385">
        <v>0</v>
      </c>
      <c r="H242" s="387">
        <v>0</v>
      </c>
      <c r="I242" s="384">
        <v>0</v>
      </c>
      <c r="J242" s="385">
        <v>0</v>
      </c>
      <c r="K242" s="388" t="s">
        <v>219</v>
      </c>
    </row>
    <row r="243" spans="1:11" ht="14.45" customHeight="1" thickBot="1" x14ac:dyDescent="0.25">
      <c r="A243" s="401" t="s">
        <v>453</v>
      </c>
      <c r="B243" s="379">
        <v>0</v>
      </c>
      <c r="C243" s="379">
        <v>0.232049999999</v>
      </c>
      <c r="D243" s="380">
        <v>0.232049999999</v>
      </c>
      <c r="E243" s="389" t="s">
        <v>231</v>
      </c>
      <c r="F243" s="379">
        <v>0</v>
      </c>
      <c r="G243" s="380">
        <v>0</v>
      </c>
      <c r="H243" s="382">
        <v>0</v>
      </c>
      <c r="I243" s="379">
        <v>0</v>
      </c>
      <c r="J243" s="380">
        <v>0</v>
      </c>
      <c r="K243" s="390" t="s">
        <v>219</v>
      </c>
    </row>
    <row r="244" spans="1:11" ht="14.45" customHeight="1" thickBot="1" x14ac:dyDescent="0.25">
      <c r="A244" s="401" t="s">
        <v>454</v>
      </c>
      <c r="B244" s="379">
        <v>0</v>
      </c>
      <c r="C244" s="379">
        <v>5.5021500000000003</v>
      </c>
      <c r="D244" s="380">
        <v>5.5021500000000003</v>
      </c>
      <c r="E244" s="389" t="s">
        <v>231</v>
      </c>
      <c r="F244" s="379">
        <v>0</v>
      </c>
      <c r="G244" s="380">
        <v>0</v>
      </c>
      <c r="H244" s="382">
        <v>0</v>
      </c>
      <c r="I244" s="379">
        <v>0</v>
      </c>
      <c r="J244" s="380">
        <v>0</v>
      </c>
      <c r="K244" s="390" t="s">
        <v>219</v>
      </c>
    </row>
    <row r="245" spans="1:11" ht="14.45" customHeight="1" thickBot="1" x14ac:dyDescent="0.25">
      <c r="A245" s="400" t="s">
        <v>455</v>
      </c>
      <c r="B245" s="384">
        <v>0</v>
      </c>
      <c r="C245" s="384">
        <v>0.56455999999999995</v>
      </c>
      <c r="D245" s="385">
        <v>0.56455999999999995</v>
      </c>
      <c r="E245" s="386" t="s">
        <v>219</v>
      </c>
      <c r="F245" s="384">
        <v>0</v>
      </c>
      <c r="G245" s="385">
        <v>0</v>
      </c>
      <c r="H245" s="387">
        <v>0</v>
      </c>
      <c r="I245" s="384">
        <v>0</v>
      </c>
      <c r="J245" s="385">
        <v>0</v>
      </c>
      <c r="K245" s="388" t="s">
        <v>219</v>
      </c>
    </row>
    <row r="246" spans="1:11" ht="14.45" customHeight="1" thickBot="1" x14ac:dyDescent="0.25">
      <c r="A246" s="401" t="s">
        <v>456</v>
      </c>
      <c r="B246" s="379">
        <v>0</v>
      </c>
      <c r="C246" s="379">
        <v>0.56455999999999995</v>
      </c>
      <c r="D246" s="380">
        <v>0.56455999999999995</v>
      </c>
      <c r="E246" s="389" t="s">
        <v>219</v>
      </c>
      <c r="F246" s="379">
        <v>0</v>
      </c>
      <c r="G246" s="380">
        <v>0</v>
      </c>
      <c r="H246" s="382">
        <v>0</v>
      </c>
      <c r="I246" s="379">
        <v>0</v>
      </c>
      <c r="J246" s="380">
        <v>0</v>
      </c>
      <c r="K246" s="390" t="s">
        <v>219</v>
      </c>
    </row>
    <row r="247" spans="1:11" ht="14.45" customHeight="1" thickBot="1" x14ac:dyDescent="0.25">
      <c r="A247" s="398" t="s">
        <v>457</v>
      </c>
      <c r="B247" s="379">
        <v>0</v>
      </c>
      <c r="C247" s="379">
        <v>4.7046299999999999</v>
      </c>
      <c r="D247" s="380">
        <v>4.7046299999999999</v>
      </c>
      <c r="E247" s="389" t="s">
        <v>219</v>
      </c>
      <c r="F247" s="379">
        <v>0</v>
      </c>
      <c r="G247" s="380">
        <v>0</v>
      </c>
      <c r="H247" s="382">
        <v>1.1322000000000001</v>
      </c>
      <c r="I247" s="379">
        <v>3.5573999999999999</v>
      </c>
      <c r="J247" s="380">
        <v>3.5573999999999999</v>
      </c>
      <c r="K247" s="390" t="s">
        <v>219</v>
      </c>
    </row>
    <row r="248" spans="1:11" ht="14.45" customHeight="1" thickBot="1" x14ac:dyDescent="0.25">
      <c r="A248" s="399" t="s">
        <v>458</v>
      </c>
      <c r="B248" s="379">
        <v>0</v>
      </c>
      <c r="C248" s="379">
        <v>4.7046299999999999</v>
      </c>
      <c r="D248" s="380">
        <v>4.7046299999999999</v>
      </c>
      <c r="E248" s="389" t="s">
        <v>219</v>
      </c>
      <c r="F248" s="379">
        <v>0</v>
      </c>
      <c r="G248" s="380">
        <v>0</v>
      </c>
      <c r="H248" s="382">
        <v>1.1322000000000001</v>
      </c>
      <c r="I248" s="379">
        <v>3.5573999999999999</v>
      </c>
      <c r="J248" s="380">
        <v>3.5573999999999999</v>
      </c>
      <c r="K248" s="390" t="s">
        <v>219</v>
      </c>
    </row>
    <row r="249" spans="1:11" ht="14.45" customHeight="1" thickBot="1" x14ac:dyDescent="0.25">
      <c r="A249" s="400" t="s">
        <v>459</v>
      </c>
      <c r="B249" s="384">
        <v>0</v>
      </c>
      <c r="C249" s="384">
        <v>-9.9059999999999995E-2</v>
      </c>
      <c r="D249" s="385">
        <v>-9.9059999999999995E-2</v>
      </c>
      <c r="E249" s="386" t="s">
        <v>231</v>
      </c>
      <c r="F249" s="384">
        <v>0</v>
      </c>
      <c r="G249" s="385">
        <v>0</v>
      </c>
      <c r="H249" s="387">
        <v>0</v>
      </c>
      <c r="I249" s="384">
        <v>0</v>
      </c>
      <c r="J249" s="385">
        <v>0</v>
      </c>
      <c r="K249" s="388" t="s">
        <v>219</v>
      </c>
    </row>
    <row r="250" spans="1:11" ht="14.45" customHeight="1" thickBot="1" x14ac:dyDescent="0.25">
      <c r="A250" s="401" t="s">
        <v>460</v>
      </c>
      <c r="B250" s="379">
        <v>0</v>
      </c>
      <c r="C250" s="379">
        <v>-9.9059999999999995E-2</v>
      </c>
      <c r="D250" s="380">
        <v>-9.9059999999999995E-2</v>
      </c>
      <c r="E250" s="389" t="s">
        <v>231</v>
      </c>
      <c r="F250" s="379">
        <v>0</v>
      </c>
      <c r="G250" s="380">
        <v>0</v>
      </c>
      <c r="H250" s="382">
        <v>0</v>
      </c>
      <c r="I250" s="379">
        <v>0</v>
      </c>
      <c r="J250" s="380">
        <v>0</v>
      </c>
      <c r="K250" s="390" t="s">
        <v>219</v>
      </c>
    </row>
    <row r="251" spans="1:11" ht="14.45" customHeight="1" thickBot="1" x14ac:dyDescent="0.25">
      <c r="A251" s="400" t="s">
        <v>461</v>
      </c>
      <c r="B251" s="384">
        <v>0</v>
      </c>
      <c r="C251" s="384">
        <v>4.7046299999999999</v>
      </c>
      <c r="D251" s="385">
        <v>4.7046299999999999</v>
      </c>
      <c r="E251" s="386" t="s">
        <v>219</v>
      </c>
      <c r="F251" s="384">
        <v>0</v>
      </c>
      <c r="G251" s="385">
        <v>0</v>
      </c>
      <c r="H251" s="387">
        <v>1.1322000000000001</v>
      </c>
      <c r="I251" s="384">
        <v>3.5573999999999999</v>
      </c>
      <c r="J251" s="385">
        <v>3.5573999999999999</v>
      </c>
      <c r="K251" s="388" t="s">
        <v>219</v>
      </c>
    </row>
    <row r="252" spans="1:11" ht="14.45" customHeight="1" thickBot="1" x14ac:dyDescent="0.25">
      <c r="A252" s="401" t="s">
        <v>462</v>
      </c>
      <c r="B252" s="379">
        <v>0</v>
      </c>
      <c r="C252" s="379">
        <v>4.7046299999999999</v>
      </c>
      <c r="D252" s="380">
        <v>4.7046299999999999</v>
      </c>
      <c r="E252" s="389" t="s">
        <v>219</v>
      </c>
      <c r="F252" s="379">
        <v>0</v>
      </c>
      <c r="G252" s="380">
        <v>0</v>
      </c>
      <c r="H252" s="382">
        <v>1.1322000000000001</v>
      </c>
      <c r="I252" s="379">
        <v>3.5573999999999999</v>
      </c>
      <c r="J252" s="380">
        <v>3.5573999999999999</v>
      </c>
      <c r="K252" s="390" t="s">
        <v>219</v>
      </c>
    </row>
    <row r="253" spans="1:11" ht="14.45" customHeight="1" thickBot="1" x14ac:dyDescent="0.25">
      <c r="A253" s="400" t="s">
        <v>463</v>
      </c>
      <c r="B253" s="384">
        <v>0</v>
      </c>
      <c r="C253" s="384">
        <v>9.9059999999999995E-2</v>
      </c>
      <c r="D253" s="385">
        <v>9.9059999999999995E-2</v>
      </c>
      <c r="E253" s="386" t="s">
        <v>231</v>
      </c>
      <c r="F253" s="384">
        <v>0</v>
      </c>
      <c r="G253" s="385">
        <v>0</v>
      </c>
      <c r="H253" s="387">
        <v>0</v>
      </c>
      <c r="I253" s="384">
        <v>0</v>
      </c>
      <c r="J253" s="385">
        <v>0</v>
      </c>
      <c r="K253" s="388" t="s">
        <v>219</v>
      </c>
    </row>
    <row r="254" spans="1:11" ht="14.45" customHeight="1" thickBot="1" x14ac:dyDescent="0.25">
      <c r="A254" s="401" t="s">
        <v>464</v>
      </c>
      <c r="B254" s="379">
        <v>0</v>
      </c>
      <c r="C254" s="379">
        <v>9.9059999999999995E-2</v>
      </c>
      <c r="D254" s="380">
        <v>9.9059999999999995E-2</v>
      </c>
      <c r="E254" s="389" t="s">
        <v>231</v>
      </c>
      <c r="F254" s="379">
        <v>0</v>
      </c>
      <c r="G254" s="380">
        <v>0</v>
      </c>
      <c r="H254" s="382">
        <v>0</v>
      </c>
      <c r="I254" s="379">
        <v>0</v>
      </c>
      <c r="J254" s="380">
        <v>0</v>
      </c>
      <c r="K254" s="390" t="s">
        <v>219</v>
      </c>
    </row>
    <row r="255" spans="1:11" ht="14.45" customHeight="1" thickBot="1" x14ac:dyDescent="0.25">
      <c r="A255" s="397" t="s">
        <v>465</v>
      </c>
      <c r="B255" s="379">
        <v>416411.51602051401</v>
      </c>
      <c r="C255" s="379">
        <v>428054.11437999998</v>
      </c>
      <c r="D255" s="380">
        <v>11642.598359486101</v>
      </c>
      <c r="E255" s="381">
        <v>1.0279593572979999</v>
      </c>
      <c r="F255" s="379">
        <v>442008.781400087</v>
      </c>
      <c r="G255" s="380">
        <v>405174.716283413</v>
      </c>
      <c r="H255" s="382">
        <v>38154.04823</v>
      </c>
      <c r="I255" s="379">
        <v>410203.76572999998</v>
      </c>
      <c r="J255" s="380">
        <v>5029.0494465872798</v>
      </c>
      <c r="K255" s="383">
        <v>0.92804438054500005</v>
      </c>
    </row>
    <row r="256" spans="1:11" ht="14.45" customHeight="1" thickBot="1" x14ac:dyDescent="0.25">
      <c r="A256" s="398" t="s">
        <v>466</v>
      </c>
      <c r="B256" s="379">
        <v>415029</v>
      </c>
      <c r="C256" s="379">
        <v>423273.43913000001</v>
      </c>
      <c r="D256" s="380">
        <v>8244.4391300002499</v>
      </c>
      <c r="E256" s="381">
        <v>1.0198647302470001</v>
      </c>
      <c r="F256" s="379">
        <v>438802.662211043</v>
      </c>
      <c r="G256" s="380">
        <v>402235.77369345602</v>
      </c>
      <c r="H256" s="382">
        <v>38123.313629999997</v>
      </c>
      <c r="I256" s="379">
        <v>407336.32439000002</v>
      </c>
      <c r="J256" s="380">
        <v>5100.5506965438299</v>
      </c>
      <c r="K256" s="383">
        <v>0.92829045826000001</v>
      </c>
    </row>
    <row r="257" spans="1:11" ht="14.45" customHeight="1" thickBot="1" x14ac:dyDescent="0.25">
      <c r="A257" s="399" t="s">
        <v>467</v>
      </c>
      <c r="B257" s="379">
        <v>12448</v>
      </c>
      <c r="C257" s="379">
        <v>14559.47085</v>
      </c>
      <c r="D257" s="380">
        <v>2111.4708500000002</v>
      </c>
      <c r="E257" s="381">
        <v>1.169623300931</v>
      </c>
      <c r="F257" s="379">
        <v>13702.662211043</v>
      </c>
      <c r="G257" s="380">
        <v>12560.773693456</v>
      </c>
      <c r="H257" s="382">
        <v>1379.5276799999999</v>
      </c>
      <c r="I257" s="379">
        <v>14412.28018</v>
      </c>
      <c r="J257" s="380">
        <v>1851.5064865439499</v>
      </c>
      <c r="K257" s="383">
        <v>1.051786868714</v>
      </c>
    </row>
    <row r="258" spans="1:11" ht="14.45" customHeight="1" thickBot="1" x14ac:dyDescent="0.25">
      <c r="A258" s="400" t="s">
        <v>468</v>
      </c>
      <c r="B258" s="384">
        <v>0</v>
      </c>
      <c r="C258" s="384">
        <v>20.618230000000001</v>
      </c>
      <c r="D258" s="385">
        <v>20.618230000000001</v>
      </c>
      <c r="E258" s="386" t="s">
        <v>231</v>
      </c>
      <c r="F258" s="384">
        <v>22.399594083126001</v>
      </c>
      <c r="G258" s="385">
        <v>20.532961242864999</v>
      </c>
      <c r="H258" s="387">
        <v>0.2135</v>
      </c>
      <c r="I258" s="384">
        <v>2.0871300000000002</v>
      </c>
      <c r="J258" s="385">
        <v>-18.445831242865001</v>
      </c>
      <c r="K258" s="392">
        <v>9.3177134918000004E-2</v>
      </c>
    </row>
    <row r="259" spans="1:11" ht="14.45" customHeight="1" thickBot="1" x14ac:dyDescent="0.25">
      <c r="A259" s="401" t="s">
        <v>469</v>
      </c>
      <c r="B259" s="379">
        <v>0</v>
      </c>
      <c r="C259" s="379">
        <v>10.174440000000001</v>
      </c>
      <c r="D259" s="380">
        <v>10.174440000000001</v>
      </c>
      <c r="E259" s="389" t="s">
        <v>231</v>
      </c>
      <c r="F259" s="379">
        <v>12.467392451774</v>
      </c>
      <c r="G259" s="380">
        <v>11.428443080793</v>
      </c>
      <c r="H259" s="382">
        <v>0.2135</v>
      </c>
      <c r="I259" s="379">
        <v>0.93881999999999999</v>
      </c>
      <c r="J259" s="380">
        <v>-10.489623080793001</v>
      </c>
      <c r="K259" s="383">
        <v>7.5302033173999999E-2</v>
      </c>
    </row>
    <row r="260" spans="1:11" ht="14.45" customHeight="1" thickBot="1" x14ac:dyDescent="0.25">
      <c r="A260" s="401" t="s">
        <v>470</v>
      </c>
      <c r="B260" s="379">
        <v>0</v>
      </c>
      <c r="C260" s="379">
        <v>10.44379</v>
      </c>
      <c r="D260" s="380">
        <v>10.44379</v>
      </c>
      <c r="E260" s="389" t="s">
        <v>231</v>
      </c>
      <c r="F260" s="379">
        <v>9.9322016313510009</v>
      </c>
      <c r="G260" s="380">
        <v>9.1045181620720008</v>
      </c>
      <c r="H260" s="382">
        <v>0</v>
      </c>
      <c r="I260" s="379">
        <v>1.1483099999999999</v>
      </c>
      <c r="J260" s="380">
        <v>-7.9562081620720004</v>
      </c>
      <c r="K260" s="383">
        <v>0.11561484982</v>
      </c>
    </row>
    <row r="261" spans="1:11" ht="14.45" customHeight="1" thickBot="1" x14ac:dyDescent="0.25">
      <c r="A261" s="400" t="s">
        <v>471</v>
      </c>
      <c r="B261" s="384">
        <v>12448</v>
      </c>
      <c r="C261" s="384">
        <v>13962.978880000001</v>
      </c>
      <c r="D261" s="385">
        <v>1514.9788799999999</v>
      </c>
      <c r="E261" s="391">
        <v>1.121704601542</v>
      </c>
      <c r="F261" s="384">
        <v>13000</v>
      </c>
      <c r="G261" s="385">
        <v>11916.666666666701</v>
      </c>
      <c r="H261" s="387">
        <v>1190.76856</v>
      </c>
      <c r="I261" s="384">
        <v>12712.035900000001</v>
      </c>
      <c r="J261" s="385">
        <v>795.36923333332697</v>
      </c>
      <c r="K261" s="392">
        <v>0.97784891538399998</v>
      </c>
    </row>
    <row r="262" spans="1:11" ht="14.45" customHeight="1" thickBot="1" x14ac:dyDescent="0.25">
      <c r="A262" s="401" t="s">
        <v>472</v>
      </c>
      <c r="B262" s="379">
        <v>5397</v>
      </c>
      <c r="C262" s="379">
        <v>5016.9059999999999</v>
      </c>
      <c r="D262" s="380">
        <v>-380.09399999999903</v>
      </c>
      <c r="E262" s="381">
        <v>0.92957309616399997</v>
      </c>
      <c r="F262" s="379">
        <v>0</v>
      </c>
      <c r="G262" s="380">
        <v>0</v>
      </c>
      <c r="H262" s="382">
        <v>0</v>
      </c>
      <c r="I262" s="379">
        <v>0</v>
      </c>
      <c r="J262" s="380">
        <v>0</v>
      </c>
      <c r="K262" s="390" t="s">
        <v>219</v>
      </c>
    </row>
    <row r="263" spans="1:11" ht="14.45" customHeight="1" thickBot="1" x14ac:dyDescent="0.25">
      <c r="A263" s="401" t="s">
        <v>473</v>
      </c>
      <c r="B263" s="379">
        <v>5127</v>
      </c>
      <c r="C263" s="379">
        <v>6566.8155399999996</v>
      </c>
      <c r="D263" s="380">
        <v>1439.8155400000001</v>
      </c>
      <c r="E263" s="381">
        <v>1.280830025355</v>
      </c>
      <c r="F263" s="379">
        <v>10500</v>
      </c>
      <c r="G263" s="380">
        <v>9625</v>
      </c>
      <c r="H263" s="382">
        <v>954.82795999999996</v>
      </c>
      <c r="I263" s="379">
        <v>9280.6219600000004</v>
      </c>
      <c r="J263" s="380">
        <v>-344.378040000005</v>
      </c>
      <c r="K263" s="383">
        <v>0.88386875809499998</v>
      </c>
    </row>
    <row r="264" spans="1:11" ht="14.45" customHeight="1" thickBot="1" x14ac:dyDescent="0.25">
      <c r="A264" s="401" t="s">
        <v>474</v>
      </c>
      <c r="B264" s="379">
        <v>1924</v>
      </c>
      <c r="C264" s="379">
        <v>2379.2573400000001</v>
      </c>
      <c r="D264" s="380">
        <v>455.25734000000102</v>
      </c>
      <c r="E264" s="381">
        <v>1.2366202390850001</v>
      </c>
      <c r="F264" s="379">
        <v>2500</v>
      </c>
      <c r="G264" s="380">
        <v>2291.6666666666702</v>
      </c>
      <c r="H264" s="382">
        <v>235.94059999999999</v>
      </c>
      <c r="I264" s="379">
        <v>3431.4139399999999</v>
      </c>
      <c r="J264" s="380">
        <v>1139.74727333333</v>
      </c>
      <c r="K264" s="383">
        <v>1.372565576</v>
      </c>
    </row>
    <row r="265" spans="1:11" ht="14.45" customHeight="1" thickBot="1" x14ac:dyDescent="0.25">
      <c r="A265" s="400" t="s">
        <v>475</v>
      </c>
      <c r="B265" s="384">
        <v>0</v>
      </c>
      <c r="C265" s="384">
        <v>1.14873</v>
      </c>
      <c r="D265" s="385">
        <v>1.14873</v>
      </c>
      <c r="E265" s="386" t="s">
        <v>231</v>
      </c>
      <c r="F265" s="384">
        <v>0</v>
      </c>
      <c r="G265" s="385">
        <v>0</v>
      </c>
      <c r="H265" s="387">
        <v>0</v>
      </c>
      <c r="I265" s="384">
        <v>0</v>
      </c>
      <c r="J265" s="385">
        <v>0</v>
      </c>
      <c r="K265" s="388" t="s">
        <v>219</v>
      </c>
    </row>
    <row r="266" spans="1:11" ht="14.45" customHeight="1" thickBot="1" x14ac:dyDescent="0.25">
      <c r="A266" s="401" t="s">
        <v>476</v>
      </c>
      <c r="B266" s="379">
        <v>0</v>
      </c>
      <c r="C266" s="379">
        <v>1.14873</v>
      </c>
      <c r="D266" s="380">
        <v>1.14873</v>
      </c>
      <c r="E266" s="389" t="s">
        <v>231</v>
      </c>
      <c r="F266" s="379">
        <v>0</v>
      </c>
      <c r="G266" s="380">
        <v>0</v>
      </c>
      <c r="H266" s="382">
        <v>0</v>
      </c>
      <c r="I266" s="379">
        <v>0</v>
      </c>
      <c r="J266" s="380">
        <v>0</v>
      </c>
      <c r="K266" s="390" t="s">
        <v>219</v>
      </c>
    </row>
    <row r="267" spans="1:11" ht="14.45" customHeight="1" thickBot="1" x14ac:dyDescent="0.25">
      <c r="A267" s="403" t="s">
        <v>477</v>
      </c>
      <c r="B267" s="379">
        <v>0</v>
      </c>
      <c r="C267" s="379">
        <v>1.0678300000000001</v>
      </c>
      <c r="D267" s="380">
        <v>1.0678300000000001</v>
      </c>
      <c r="E267" s="389" t="s">
        <v>231</v>
      </c>
      <c r="F267" s="379">
        <v>1.4672741653600001</v>
      </c>
      <c r="G267" s="380">
        <v>1.345001318247</v>
      </c>
      <c r="H267" s="382">
        <v>0.38074999999999998</v>
      </c>
      <c r="I267" s="379">
        <v>5.4062400000000004</v>
      </c>
      <c r="J267" s="380">
        <v>4.0612386817520001</v>
      </c>
      <c r="K267" s="383">
        <v>3.684546574614</v>
      </c>
    </row>
    <row r="268" spans="1:11" ht="14.45" customHeight="1" thickBot="1" x14ac:dyDescent="0.25">
      <c r="A268" s="401" t="s">
        <v>478</v>
      </c>
      <c r="B268" s="379">
        <v>0</v>
      </c>
      <c r="C268" s="379">
        <v>0</v>
      </c>
      <c r="D268" s="380">
        <v>0</v>
      </c>
      <c r="E268" s="381">
        <v>1</v>
      </c>
      <c r="F268" s="379">
        <v>1.4672741653600001</v>
      </c>
      <c r="G268" s="380">
        <v>1.345001318247</v>
      </c>
      <c r="H268" s="382">
        <v>0.38074999999999998</v>
      </c>
      <c r="I268" s="379">
        <v>5.4062400000000004</v>
      </c>
      <c r="J268" s="380">
        <v>4.0612386817520001</v>
      </c>
      <c r="K268" s="383">
        <v>3.684546574614</v>
      </c>
    </row>
    <row r="269" spans="1:11" ht="14.45" customHeight="1" thickBot="1" x14ac:dyDescent="0.25">
      <c r="A269" s="401" t="s">
        <v>479</v>
      </c>
      <c r="B269" s="379">
        <v>0</v>
      </c>
      <c r="C269" s="379">
        <v>0.17810999999999999</v>
      </c>
      <c r="D269" s="380">
        <v>0.17810999999999999</v>
      </c>
      <c r="E269" s="389" t="s">
        <v>231</v>
      </c>
      <c r="F269" s="379">
        <v>0</v>
      </c>
      <c r="G269" s="380">
        <v>0</v>
      </c>
      <c r="H269" s="382">
        <v>0</v>
      </c>
      <c r="I269" s="379">
        <v>0</v>
      </c>
      <c r="J269" s="380">
        <v>0</v>
      </c>
      <c r="K269" s="390" t="s">
        <v>219</v>
      </c>
    </row>
    <row r="270" spans="1:11" ht="14.45" customHeight="1" thickBot="1" x14ac:dyDescent="0.25">
      <c r="A270" s="401" t="s">
        <v>480</v>
      </c>
      <c r="B270" s="379">
        <v>0</v>
      </c>
      <c r="C270" s="379">
        <v>0.88971999999999996</v>
      </c>
      <c r="D270" s="380">
        <v>0.88971999999999996</v>
      </c>
      <c r="E270" s="389" t="s">
        <v>231</v>
      </c>
      <c r="F270" s="379">
        <v>0</v>
      </c>
      <c r="G270" s="380">
        <v>0</v>
      </c>
      <c r="H270" s="382">
        <v>0</v>
      </c>
      <c r="I270" s="379">
        <v>0</v>
      </c>
      <c r="J270" s="380">
        <v>0</v>
      </c>
      <c r="K270" s="390" t="s">
        <v>219</v>
      </c>
    </row>
    <row r="271" spans="1:11" ht="14.45" customHeight="1" thickBot="1" x14ac:dyDescent="0.25">
      <c r="A271" s="400" t="s">
        <v>481</v>
      </c>
      <c r="B271" s="384">
        <v>0</v>
      </c>
      <c r="C271" s="384">
        <v>573.65718000000004</v>
      </c>
      <c r="D271" s="385">
        <v>573.65718000000004</v>
      </c>
      <c r="E271" s="386" t="s">
        <v>231</v>
      </c>
      <c r="F271" s="384">
        <v>678.79534279447296</v>
      </c>
      <c r="G271" s="385">
        <v>622.22906422826702</v>
      </c>
      <c r="H271" s="387">
        <v>174.28093000000001</v>
      </c>
      <c r="I271" s="384">
        <v>1683.15852</v>
      </c>
      <c r="J271" s="385">
        <v>1060.9294557717301</v>
      </c>
      <c r="K271" s="392">
        <v>2.479625910617</v>
      </c>
    </row>
    <row r="272" spans="1:11" ht="14.45" customHeight="1" thickBot="1" x14ac:dyDescent="0.25">
      <c r="A272" s="401" t="s">
        <v>482</v>
      </c>
      <c r="B272" s="379">
        <v>0</v>
      </c>
      <c r="C272" s="379">
        <v>301.12216000000001</v>
      </c>
      <c r="D272" s="380">
        <v>301.12216000000001</v>
      </c>
      <c r="E272" s="389" t="s">
        <v>231</v>
      </c>
      <c r="F272" s="379">
        <v>0</v>
      </c>
      <c r="G272" s="380">
        <v>0</v>
      </c>
      <c r="H272" s="382">
        <v>0</v>
      </c>
      <c r="I272" s="379">
        <v>0</v>
      </c>
      <c r="J272" s="380">
        <v>0</v>
      </c>
      <c r="K272" s="390" t="s">
        <v>219</v>
      </c>
    </row>
    <row r="273" spans="1:11" ht="14.45" customHeight="1" thickBot="1" x14ac:dyDescent="0.25">
      <c r="A273" s="401" t="s">
        <v>483</v>
      </c>
      <c r="B273" s="379">
        <v>0</v>
      </c>
      <c r="C273" s="379">
        <v>272.53501999999997</v>
      </c>
      <c r="D273" s="380">
        <v>272.53501999999997</v>
      </c>
      <c r="E273" s="389" t="s">
        <v>231</v>
      </c>
      <c r="F273" s="379">
        <v>678.79534279447296</v>
      </c>
      <c r="G273" s="380">
        <v>622.22906422826702</v>
      </c>
      <c r="H273" s="382">
        <v>174.28093000000001</v>
      </c>
      <c r="I273" s="379">
        <v>1683.15852</v>
      </c>
      <c r="J273" s="380">
        <v>1060.9294557717301</v>
      </c>
      <c r="K273" s="383">
        <v>2.479625910617</v>
      </c>
    </row>
    <row r="274" spans="1:11" ht="14.45" customHeight="1" thickBot="1" x14ac:dyDescent="0.25">
      <c r="A274" s="400" t="s">
        <v>484</v>
      </c>
      <c r="B274" s="384">
        <v>0</v>
      </c>
      <c r="C274" s="384">
        <v>0</v>
      </c>
      <c r="D274" s="385">
        <v>0</v>
      </c>
      <c r="E274" s="391">
        <v>1</v>
      </c>
      <c r="F274" s="384">
        <v>0</v>
      </c>
      <c r="G274" s="385">
        <v>0</v>
      </c>
      <c r="H274" s="387">
        <v>13.883940000000001</v>
      </c>
      <c r="I274" s="384">
        <v>9.5923899999989999</v>
      </c>
      <c r="J274" s="385">
        <v>9.5923899999989999</v>
      </c>
      <c r="K274" s="388" t="s">
        <v>231</v>
      </c>
    </row>
    <row r="275" spans="1:11" ht="14.45" customHeight="1" thickBot="1" x14ac:dyDescent="0.25">
      <c r="A275" s="401" t="s">
        <v>485</v>
      </c>
      <c r="B275" s="379">
        <v>0</v>
      </c>
      <c r="C275" s="379">
        <v>0</v>
      </c>
      <c r="D275" s="380">
        <v>0</v>
      </c>
      <c r="E275" s="381">
        <v>1</v>
      </c>
      <c r="F275" s="379">
        <v>0</v>
      </c>
      <c r="G275" s="380">
        <v>0</v>
      </c>
      <c r="H275" s="382">
        <v>13.883940000000001</v>
      </c>
      <c r="I275" s="379">
        <v>9.5923899999989999</v>
      </c>
      <c r="J275" s="380">
        <v>9.5923899999989999</v>
      </c>
      <c r="K275" s="390" t="s">
        <v>231</v>
      </c>
    </row>
    <row r="276" spans="1:11" ht="14.45" customHeight="1" thickBot="1" x14ac:dyDescent="0.25">
      <c r="A276" s="399" t="s">
        <v>486</v>
      </c>
      <c r="B276" s="379">
        <v>402581</v>
      </c>
      <c r="C276" s="379">
        <v>408713.96827999997</v>
      </c>
      <c r="D276" s="380">
        <v>6132.9682800002602</v>
      </c>
      <c r="E276" s="381">
        <v>1.015234122524</v>
      </c>
      <c r="F276" s="379">
        <v>425100</v>
      </c>
      <c r="G276" s="380">
        <v>389675</v>
      </c>
      <c r="H276" s="382">
        <v>36743.785949999998</v>
      </c>
      <c r="I276" s="379">
        <v>392924.04421000002</v>
      </c>
      <c r="J276" s="380">
        <v>3249.04420999991</v>
      </c>
      <c r="K276" s="383">
        <v>0.92430967821599996</v>
      </c>
    </row>
    <row r="277" spans="1:11" ht="14.45" customHeight="1" thickBot="1" x14ac:dyDescent="0.25">
      <c r="A277" s="400" t="s">
        <v>487</v>
      </c>
      <c r="B277" s="384">
        <v>402581</v>
      </c>
      <c r="C277" s="384">
        <v>408713.96827999997</v>
      </c>
      <c r="D277" s="385">
        <v>6132.9682800002602</v>
      </c>
      <c r="E277" s="391">
        <v>1.015234122524</v>
      </c>
      <c r="F277" s="384">
        <v>425100</v>
      </c>
      <c r="G277" s="385">
        <v>389675</v>
      </c>
      <c r="H277" s="387">
        <v>36743.785949999998</v>
      </c>
      <c r="I277" s="384">
        <v>392924.04421000002</v>
      </c>
      <c r="J277" s="385">
        <v>3249.04420999991</v>
      </c>
      <c r="K277" s="392">
        <v>0.92430967821599996</v>
      </c>
    </row>
    <row r="278" spans="1:11" ht="14.45" customHeight="1" thickBot="1" x14ac:dyDescent="0.25">
      <c r="A278" s="401" t="s">
        <v>488</v>
      </c>
      <c r="B278" s="379">
        <v>32761.9186203059</v>
      </c>
      <c r="C278" s="379">
        <v>33321.246829999996</v>
      </c>
      <c r="D278" s="380">
        <v>559.32820969409704</v>
      </c>
      <c r="E278" s="381">
        <v>1.0170725108059999</v>
      </c>
      <c r="F278" s="379">
        <v>34300</v>
      </c>
      <c r="G278" s="380">
        <v>31441.666666666701</v>
      </c>
      <c r="H278" s="382">
        <v>3103.59283</v>
      </c>
      <c r="I278" s="379">
        <v>33971.23977</v>
      </c>
      <c r="J278" s="380">
        <v>2529.57310333333</v>
      </c>
      <c r="K278" s="383">
        <v>0.99041515364400001</v>
      </c>
    </row>
    <row r="279" spans="1:11" ht="14.45" customHeight="1" thickBot="1" x14ac:dyDescent="0.25">
      <c r="A279" s="401" t="s">
        <v>489</v>
      </c>
      <c r="B279" s="379">
        <v>990.997538389694</v>
      </c>
      <c r="C279" s="379">
        <v>1394.87833</v>
      </c>
      <c r="D279" s="380">
        <v>403.88079161030601</v>
      </c>
      <c r="E279" s="381">
        <v>1.407549742521</v>
      </c>
      <c r="F279" s="379">
        <v>1400</v>
      </c>
      <c r="G279" s="380">
        <v>1283.3333333333301</v>
      </c>
      <c r="H279" s="382">
        <v>106.04257</v>
      </c>
      <c r="I279" s="379">
        <v>1753.15858</v>
      </c>
      <c r="J279" s="380">
        <v>469.82524666666598</v>
      </c>
      <c r="K279" s="383">
        <v>1.2522561285710001</v>
      </c>
    </row>
    <row r="280" spans="1:11" ht="14.45" customHeight="1" thickBot="1" x14ac:dyDescent="0.25">
      <c r="A280" s="401" t="s">
        <v>490</v>
      </c>
      <c r="B280" s="379">
        <v>7415.9815789081404</v>
      </c>
      <c r="C280" s="379">
        <v>4617.0579799999996</v>
      </c>
      <c r="D280" s="380">
        <v>-2798.9235989081499</v>
      </c>
      <c r="E280" s="381">
        <v>0.62258218023699996</v>
      </c>
      <c r="F280" s="379">
        <v>5300</v>
      </c>
      <c r="G280" s="380">
        <v>4858.3333333333303</v>
      </c>
      <c r="H280" s="382">
        <v>112.70291</v>
      </c>
      <c r="I280" s="379">
        <v>1147.6938700000001</v>
      </c>
      <c r="J280" s="380">
        <v>-3710.6394633333298</v>
      </c>
      <c r="K280" s="383">
        <v>0.21654601320700001</v>
      </c>
    </row>
    <row r="281" spans="1:11" ht="14.45" customHeight="1" thickBot="1" x14ac:dyDescent="0.25">
      <c r="A281" s="401" t="s">
        <v>491</v>
      </c>
      <c r="B281" s="379">
        <v>120016.70188185301</v>
      </c>
      <c r="C281" s="379">
        <v>122455.35662999999</v>
      </c>
      <c r="D281" s="380">
        <v>2438.6547481474099</v>
      </c>
      <c r="E281" s="381">
        <v>1.0203192948140001</v>
      </c>
      <c r="F281" s="379">
        <v>0</v>
      </c>
      <c r="G281" s="380">
        <v>0</v>
      </c>
      <c r="H281" s="382">
        <v>0</v>
      </c>
      <c r="I281" s="379">
        <v>0</v>
      </c>
      <c r="J281" s="380">
        <v>0</v>
      </c>
      <c r="K281" s="390" t="s">
        <v>219</v>
      </c>
    </row>
    <row r="282" spans="1:11" ht="14.45" customHeight="1" thickBot="1" x14ac:dyDescent="0.25">
      <c r="A282" s="401" t="s">
        <v>492</v>
      </c>
      <c r="B282" s="379">
        <v>176651.561202438</v>
      </c>
      <c r="C282" s="379">
        <v>179798.75249000001</v>
      </c>
      <c r="D282" s="380">
        <v>3147.19128756179</v>
      </c>
      <c r="E282" s="381">
        <v>1.017815813605</v>
      </c>
      <c r="F282" s="379">
        <v>314300</v>
      </c>
      <c r="G282" s="380">
        <v>288108.33333333302</v>
      </c>
      <c r="H282" s="382">
        <v>25629.887180000002</v>
      </c>
      <c r="I282" s="379">
        <v>286159.88283000002</v>
      </c>
      <c r="J282" s="380">
        <v>-1948.4505033333</v>
      </c>
      <c r="K282" s="383">
        <v>0.91046733321600004</v>
      </c>
    </row>
    <row r="283" spans="1:11" ht="14.45" customHeight="1" thickBot="1" x14ac:dyDescent="0.25">
      <c r="A283" s="401" t="s">
        <v>493</v>
      </c>
      <c r="B283" s="379">
        <v>6422.9840454863797</v>
      </c>
      <c r="C283" s="379">
        <v>6695.9842099999996</v>
      </c>
      <c r="D283" s="380">
        <v>273.00016451362001</v>
      </c>
      <c r="E283" s="381">
        <v>1.0425036342259999</v>
      </c>
      <c r="F283" s="379">
        <v>7000</v>
      </c>
      <c r="G283" s="380">
        <v>6416.6666666666697</v>
      </c>
      <c r="H283" s="382">
        <v>605.54807000000005</v>
      </c>
      <c r="I283" s="379">
        <v>6831.1953199999998</v>
      </c>
      <c r="J283" s="380">
        <v>414.52865333333102</v>
      </c>
      <c r="K283" s="383">
        <v>0.97588504571400003</v>
      </c>
    </row>
    <row r="284" spans="1:11" ht="14.45" customHeight="1" thickBot="1" x14ac:dyDescent="0.25">
      <c r="A284" s="401" t="s">
        <v>494</v>
      </c>
      <c r="B284" s="379">
        <v>19703.9510559339</v>
      </c>
      <c r="C284" s="379">
        <v>20084.519359999998</v>
      </c>
      <c r="D284" s="380">
        <v>380.56830406606201</v>
      </c>
      <c r="E284" s="381">
        <v>1.0193143143209999</v>
      </c>
      <c r="F284" s="379">
        <v>0</v>
      </c>
      <c r="G284" s="380">
        <v>0</v>
      </c>
      <c r="H284" s="382">
        <v>0</v>
      </c>
      <c r="I284" s="379">
        <v>0</v>
      </c>
      <c r="J284" s="380">
        <v>0</v>
      </c>
      <c r="K284" s="390" t="s">
        <v>219</v>
      </c>
    </row>
    <row r="285" spans="1:11" ht="14.45" customHeight="1" thickBot="1" x14ac:dyDescent="0.25">
      <c r="A285" s="401" t="s">
        <v>495</v>
      </c>
      <c r="B285" s="379">
        <v>23794.940894029001</v>
      </c>
      <c r="C285" s="379">
        <v>24788.67929</v>
      </c>
      <c r="D285" s="380">
        <v>993.73839597097003</v>
      </c>
      <c r="E285" s="381">
        <v>1.0417625914849999</v>
      </c>
      <c r="F285" s="379">
        <v>46800</v>
      </c>
      <c r="G285" s="380">
        <v>42900</v>
      </c>
      <c r="H285" s="382">
        <v>5490.7315699999999</v>
      </c>
      <c r="I285" s="379">
        <v>46066.806420000001</v>
      </c>
      <c r="J285" s="380">
        <v>3166.8064199999999</v>
      </c>
      <c r="K285" s="383">
        <v>0.98433347051200004</v>
      </c>
    </row>
    <row r="286" spans="1:11" ht="14.45" customHeight="1" thickBot="1" x14ac:dyDescent="0.25">
      <c r="A286" s="401" t="s">
        <v>496</v>
      </c>
      <c r="B286" s="379">
        <v>214.99946594731</v>
      </c>
      <c r="C286" s="379">
        <v>516.00257999999997</v>
      </c>
      <c r="D286" s="380">
        <v>301.00311405269002</v>
      </c>
      <c r="E286" s="381">
        <v>2.400017961563</v>
      </c>
      <c r="F286" s="379">
        <v>600</v>
      </c>
      <c r="G286" s="380">
        <v>550</v>
      </c>
      <c r="H286" s="382">
        <v>365.21528000000001</v>
      </c>
      <c r="I286" s="379">
        <v>2327.9908300000002</v>
      </c>
      <c r="J286" s="380">
        <v>1777.99083</v>
      </c>
      <c r="K286" s="383">
        <v>3.8799847166660002</v>
      </c>
    </row>
    <row r="287" spans="1:11" ht="14.45" customHeight="1" thickBot="1" x14ac:dyDescent="0.25">
      <c r="A287" s="401" t="s">
        <v>497</v>
      </c>
      <c r="B287" s="379">
        <v>17.999955288612</v>
      </c>
      <c r="C287" s="379">
        <v>4.4910199999999998</v>
      </c>
      <c r="D287" s="380">
        <v>-13.508935288611999</v>
      </c>
      <c r="E287" s="381">
        <v>0.24950173086399999</v>
      </c>
      <c r="F287" s="379">
        <v>0</v>
      </c>
      <c r="G287" s="380">
        <v>0</v>
      </c>
      <c r="H287" s="382">
        <v>0</v>
      </c>
      <c r="I287" s="379">
        <v>0</v>
      </c>
      <c r="J287" s="380">
        <v>0</v>
      </c>
      <c r="K287" s="390" t="s">
        <v>219</v>
      </c>
    </row>
    <row r="288" spans="1:11" ht="14.45" customHeight="1" thickBot="1" x14ac:dyDescent="0.25">
      <c r="A288" s="401" t="s">
        <v>498</v>
      </c>
      <c r="B288" s="379">
        <v>379.99905609292</v>
      </c>
      <c r="C288" s="379">
        <v>148.03446</v>
      </c>
      <c r="D288" s="380">
        <v>-231.96459609292</v>
      </c>
      <c r="E288" s="381">
        <v>0.38956533608799998</v>
      </c>
      <c r="F288" s="379">
        <v>250</v>
      </c>
      <c r="G288" s="380">
        <v>229.166666666667</v>
      </c>
      <c r="H288" s="382">
        <v>0</v>
      </c>
      <c r="I288" s="379">
        <v>33.990779999998999</v>
      </c>
      <c r="J288" s="380">
        <v>-195.175886666667</v>
      </c>
      <c r="K288" s="383">
        <v>0.13596311999999999</v>
      </c>
    </row>
    <row r="289" spans="1:11" ht="14.45" customHeight="1" thickBot="1" x14ac:dyDescent="0.25">
      <c r="A289" s="401" t="s">
        <v>499</v>
      </c>
      <c r="B289" s="379">
        <v>48.999878285666</v>
      </c>
      <c r="C289" s="379">
        <v>163.10499999999999</v>
      </c>
      <c r="D289" s="380">
        <v>114.105121714334</v>
      </c>
      <c r="E289" s="381">
        <v>3.3286817377200002</v>
      </c>
      <c r="F289" s="379">
        <v>0</v>
      </c>
      <c r="G289" s="380">
        <v>0</v>
      </c>
      <c r="H289" s="382">
        <v>0</v>
      </c>
      <c r="I289" s="379">
        <v>0</v>
      </c>
      <c r="J289" s="380">
        <v>0</v>
      </c>
      <c r="K289" s="390" t="s">
        <v>219</v>
      </c>
    </row>
    <row r="290" spans="1:11" ht="14.45" customHeight="1" thickBot="1" x14ac:dyDescent="0.25">
      <c r="A290" s="401" t="s">
        <v>500</v>
      </c>
      <c r="B290" s="379">
        <v>193.999518110596</v>
      </c>
      <c r="C290" s="379">
        <v>178.25091</v>
      </c>
      <c r="D290" s="380">
        <v>-15.748608110596001</v>
      </c>
      <c r="E290" s="381">
        <v>0.91882140603200002</v>
      </c>
      <c r="F290" s="379">
        <v>400</v>
      </c>
      <c r="G290" s="380">
        <v>366.66666666666703</v>
      </c>
      <c r="H290" s="382">
        <v>21.958909999999999</v>
      </c>
      <c r="I290" s="379">
        <v>359.38096000000002</v>
      </c>
      <c r="J290" s="380">
        <v>-7.285706666666</v>
      </c>
      <c r="K290" s="383">
        <v>0.89845240000000004</v>
      </c>
    </row>
    <row r="291" spans="1:11" ht="14.45" customHeight="1" thickBot="1" x14ac:dyDescent="0.25">
      <c r="A291" s="401" t="s">
        <v>501</v>
      </c>
      <c r="B291" s="379">
        <v>513.998723241476</v>
      </c>
      <c r="C291" s="379">
        <v>663.02521999999999</v>
      </c>
      <c r="D291" s="380">
        <v>149.02649675852399</v>
      </c>
      <c r="E291" s="381">
        <v>1.2899355387860001</v>
      </c>
      <c r="F291" s="379">
        <v>0</v>
      </c>
      <c r="G291" s="380">
        <v>0</v>
      </c>
      <c r="H291" s="382">
        <v>0</v>
      </c>
      <c r="I291" s="379">
        <v>0</v>
      </c>
      <c r="J291" s="380">
        <v>0</v>
      </c>
      <c r="K291" s="390" t="s">
        <v>219</v>
      </c>
    </row>
    <row r="292" spans="1:11" ht="14.45" customHeight="1" thickBot="1" x14ac:dyDescent="0.25">
      <c r="A292" s="401" t="s">
        <v>502</v>
      </c>
      <c r="B292" s="379">
        <v>607.998489748672</v>
      </c>
      <c r="C292" s="379">
        <v>625.56682000000001</v>
      </c>
      <c r="D292" s="380">
        <v>17.568330251327001</v>
      </c>
      <c r="E292" s="381">
        <v>1.028895351793</v>
      </c>
      <c r="F292" s="379">
        <v>1350</v>
      </c>
      <c r="G292" s="380">
        <v>1237.5</v>
      </c>
      <c r="H292" s="382">
        <v>61.651479999999999</v>
      </c>
      <c r="I292" s="379">
        <v>845.60105999999996</v>
      </c>
      <c r="J292" s="380">
        <v>-391.89893999999998</v>
      </c>
      <c r="K292" s="383">
        <v>0.626371155555</v>
      </c>
    </row>
    <row r="293" spans="1:11" ht="14.45" customHeight="1" thickBot="1" x14ac:dyDescent="0.25">
      <c r="A293" s="401" t="s">
        <v>503</v>
      </c>
      <c r="B293" s="379">
        <v>1472.99634111808</v>
      </c>
      <c r="C293" s="379">
        <v>1693.23332</v>
      </c>
      <c r="D293" s="380">
        <v>220.23697888191799</v>
      </c>
      <c r="E293" s="381">
        <v>1.1495163108919999</v>
      </c>
      <c r="F293" s="379">
        <v>1700</v>
      </c>
      <c r="G293" s="380">
        <v>1558.3333333333301</v>
      </c>
      <c r="H293" s="382">
        <v>91.508210000000005</v>
      </c>
      <c r="I293" s="379">
        <v>1540.54222</v>
      </c>
      <c r="J293" s="380">
        <v>-17.791113333333001</v>
      </c>
      <c r="K293" s="383">
        <v>0.90620130588199999</v>
      </c>
    </row>
    <row r="294" spans="1:11" ht="14.45" customHeight="1" thickBot="1" x14ac:dyDescent="0.25">
      <c r="A294" s="401" t="s">
        <v>504</v>
      </c>
      <c r="B294" s="379">
        <v>11370.9717548226</v>
      </c>
      <c r="C294" s="379">
        <v>11565.78383</v>
      </c>
      <c r="D294" s="380">
        <v>194.812075177384</v>
      </c>
      <c r="E294" s="381">
        <v>1.017132403402</v>
      </c>
      <c r="F294" s="379">
        <v>11700</v>
      </c>
      <c r="G294" s="380">
        <v>10725</v>
      </c>
      <c r="H294" s="382">
        <v>1154.94694</v>
      </c>
      <c r="I294" s="379">
        <v>11886.56157</v>
      </c>
      <c r="J294" s="380">
        <v>1161.5615700000001</v>
      </c>
      <c r="K294" s="383">
        <v>1.015945433333</v>
      </c>
    </row>
    <row r="295" spans="1:11" ht="14.45" customHeight="1" thickBot="1" x14ac:dyDescent="0.25">
      <c r="A295" s="398" t="s">
        <v>505</v>
      </c>
      <c r="B295" s="379">
        <v>1382.5160205140501</v>
      </c>
      <c r="C295" s="379">
        <v>3780.6293500000002</v>
      </c>
      <c r="D295" s="380">
        <v>2398.1133294859501</v>
      </c>
      <c r="E295" s="381">
        <v>2.73460075247</v>
      </c>
      <c r="F295" s="379">
        <v>2764.4201550407902</v>
      </c>
      <c r="G295" s="380">
        <v>2534.0518087873902</v>
      </c>
      <c r="H295" s="382">
        <v>30.676850000000002</v>
      </c>
      <c r="I295" s="379">
        <v>2866.4884900000002</v>
      </c>
      <c r="J295" s="380">
        <v>332.436681212606</v>
      </c>
      <c r="K295" s="383">
        <v>1.0369221497579999</v>
      </c>
    </row>
    <row r="296" spans="1:11" ht="14.45" customHeight="1" thickBot="1" x14ac:dyDescent="0.25">
      <c r="A296" s="399" t="s">
        <v>506</v>
      </c>
      <c r="B296" s="379">
        <v>0</v>
      </c>
      <c r="C296" s="379">
        <v>898.24639000000002</v>
      </c>
      <c r="D296" s="380">
        <v>898.24639000000002</v>
      </c>
      <c r="E296" s="389" t="s">
        <v>231</v>
      </c>
      <c r="F296" s="379">
        <v>0</v>
      </c>
      <c r="G296" s="380">
        <v>0</v>
      </c>
      <c r="H296" s="382">
        <v>0</v>
      </c>
      <c r="I296" s="379">
        <v>254.71955</v>
      </c>
      <c r="J296" s="380">
        <v>254.71955</v>
      </c>
      <c r="K296" s="390" t="s">
        <v>219</v>
      </c>
    </row>
    <row r="297" spans="1:11" ht="14.45" customHeight="1" thickBot="1" x14ac:dyDescent="0.25">
      <c r="A297" s="400" t="s">
        <v>507</v>
      </c>
      <c r="B297" s="384">
        <v>0</v>
      </c>
      <c r="C297" s="384">
        <v>898.24639000000002</v>
      </c>
      <c r="D297" s="385">
        <v>898.24639000000002</v>
      </c>
      <c r="E297" s="386" t="s">
        <v>231</v>
      </c>
      <c r="F297" s="384">
        <v>0</v>
      </c>
      <c r="G297" s="385">
        <v>0</v>
      </c>
      <c r="H297" s="387">
        <v>0</v>
      </c>
      <c r="I297" s="384">
        <v>254.71955</v>
      </c>
      <c r="J297" s="385">
        <v>254.71955</v>
      </c>
      <c r="K297" s="388" t="s">
        <v>219</v>
      </c>
    </row>
    <row r="298" spans="1:11" ht="14.45" customHeight="1" thickBot="1" x14ac:dyDescent="0.25">
      <c r="A298" s="401" t="s">
        <v>508</v>
      </c>
      <c r="B298" s="379">
        <v>0</v>
      </c>
      <c r="C298" s="379">
        <v>898.24639000000002</v>
      </c>
      <c r="D298" s="380">
        <v>898.24639000000002</v>
      </c>
      <c r="E298" s="389" t="s">
        <v>231</v>
      </c>
      <c r="F298" s="379">
        <v>0</v>
      </c>
      <c r="G298" s="380">
        <v>0</v>
      </c>
      <c r="H298" s="382">
        <v>0</v>
      </c>
      <c r="I298" s="379">
        <v>254.71955</v>
      </c>
      <c r="J298" s="380">
        <v>254.71955</v>
      </c>
      <c r="K298" s="390" t="s">
        <v>219</v>
      </c>
    </row>
    <row r="299" spans="1:11" ht="14.45" customHeight="1" thickBot="1" x14ac:dyDescent="0.25">
      <c r="A299" s="399" t="s">
        <v>509</v>
      </c>
      <c r="B299" s="379">
        <v>0</v>
      </c>
      <c r="C299" s="379">
        <v>49.015970000000003</v>
      </c>
      <c r="D299" s="380">
        <v>49.015970000000003</v>
      </c>
      <c r="E299" s="389" t="s">
        <v>219</v>
      </c>
      <c r="F299" s="379">
        <v>0</v>
      </c>
      <c r="G299" s="380">
        <v>0</v>
      </c>
      <c r="H299" s="382">
        <v>1.5</v>
      </c>
      <c r="I299" s="379">
        <v>53</v>
      </c>
      <c r="J299" s="380">
        <v>53</v>
      </c>
      <c r="K299" s="390" t="s">
        <v>219</v>
      </c>
    </row>
    <row r="300" spans="1:11" ht="14.45" customHeight="1" thickBot="1" x14ac:dyDescent="0.25">
      <c r="A300" s="400" t="s">
        <v>510</v>
      </c>
      <c r="B300" s="384">
        <v>0</v>
      </c>
      <c r="C300" s="384">
        <v>22.265969999999999</v>
      </c>
      <c r="D300" s="385">
        <v>22.265969999999999</v>
      </c>
      <c r="E300" s="386" t="s">
        <v>219</v>
      </c>
      <c r="F300" s="384">
        <v>0</v>
      </c>
      <c r="G300" s="385">
        <v>0</v>
      </c>
      <c r="H300" s="387">
        <v>0</v>
      </c>
      <c r="I300" s="384">
        <v>0</v>
      </c>
      <c r="J300" s="385">
        <v>0</v>
      </c>
      <c r="K300" s="388" t="s">
        <v>219</v>
      </c>
    </row>
    <row r="301" spans="1:11" ht="14.45" customHeight="1" thickBot="1" x14ac:dyDescent="0.25">
      <c r="A301" s="401" t="s">
        <v>511</v>
      </c>
      <c r="B301" s="379">
        <v>0</v>
      </c>
      <c r="C301" s="379">
        <v>22.265969999999999</v>
      </c>
      <c r="D301" s="380">
        <v>22.265969999999999</v>
      </c>
      <c r="E301" s="389" t="s">
        <v>219</v>
      </c>
      <c r="F301" s="379">
        <v>0</v>
      </c>
      <c r="G301" s="380">
        <v>0</v>
      </c>
      <c r="H301" s="382">
        <v>0</v>
      </c>
      <c r="I301" s="379">
        <v>0</v>
      </c>
      <c r="J301" s="380">
        <v>0</v>
      </c>
      <c r="K301" s="390" t="s">
        <v>219</v>
      </c>
    </row>
    <row r="302" spans="1:11" ht="14.45" customHeight="1" thickBot="1" x14ac:dyDescent="0.25">
      <c r="A302" s="400" t="s">
        <v>512</v>
      </c>
      <c r="B302" s="384">
        <v>0</v>
      </c>
      <c r="C302" s="384">
        <v>26.75</v>
      </c>
      <c r="D302" s="385">
        <v>26.75</v>
      </c>
      <c r="E302" s="386" t="s">
        <v>219</v>
      </c>
      <c r="F302" s="384">
        <v>0</v>
      </c>
      <c r="G302" s="385">
        <v>0</v>
      </c>
      <c r="H302" s="387">
        <v>1.5</v>
      </c>
      <c r="I302" s="384">
        <v>53</v>
      </c>
      <c r="J302" s="385">
        <v>53</v>
      </c>
      <c r="K302" s="388" t="s">
        <v>219</v>
      </c>
    </row>
    <row r="303" spans="1:11" ht="14.45" customHeight="1" thickBot="1" x14ac:dyDescent="0.25">
      <c r="A303" s="401" t="s">
        <v>513</v>
      </c>
      <c r="B303" s="379">
        <v>0</v>
      </c>
      <c r="C303" s="379">
        <v>26.75</v>
      </c>
      <c r="D303" s="380">
        <v>26.75</v>
      </c>
      <c r="E303" s="389" t="s">
        <v>219</v>
      </c>
      <c r="F303" s="379">
        <v>0</v>
      </c>
      <c r="G303" s="380">
        <v>0</v>
      </c>
      <c r="H303" s="382">
        <v>1.5</v>
      </c>
      <c r="I303" s="379">
        <v>53</v>
      </c>
      <c r="J303" s="380">
        <v>53</v>
      </c>
      <c r="K303" s="390" t="s">
        <v>219</v>
      </c>
    </row>
    <row r="304" spans="1:11" ht="14.45" customHeight="1" thickBot="1" x14ac:dyDescent="0.25">
      <c r="A304" s="402" t="s">
        <v>514</v>
      </c>
      <c r="B304" s="384">
        <v>1382.5160205140501</v>
      </c>
      <c r="C304" s="384">
        <v>2833.36699</v>
      </c>
      <c r="D304" s="385">
        <v>1450.8509694859499</v>
      </c>
      <c r="E304" s="391">
        <v>2.049427961743</v>
      </c>
      <c r="F304" s="384">
        <v>2764.4201550407902</v>
      </c>
      <c r="G304" s="385">
        <v>2534.0518087873902</v>
      </c>
      <c r="H304" s="387">
        <v>29.176850000000002</v>
      </c>
      <c r="I304" s="384">
        <v>2558.7689399999999</v>
      </c>
      <c r="J304" s="385">
        <v>24.717131212605999</v>
      </c>
      <c r="K304" s="392">
        <v>0.92560782966800004</v>
      </c>
    </row>
    <row r="305" spans="1:11" ht="14.45" customHeight="1" thickBot="1" x14ac:dyDescent="0.25">
      <c r="A305" s="400" t="s">
        <v>515</v>
      </c>
      <c r="B305" s="384">
        <v>0</v>
      </c>
      <c r="C305" s="384">
        <v>0</v>
      </c>
      <c r="D305" s="385">
        <v>0</v>
      </c>
      <c r="E305" s="391">
        <v>1</v>
      </c>
      <c r="F305" s="384">
        <v>0</v>
      </c>
      <c r="G305" s="385">
        <v>0</v>
      </c>
      <c r="H305" s="387">
        <v>0</v>
      </c>
      <c r="I305" s="384">
        <v>0.68999999999899997</v>
      </c>
      <c r="J305" s="385">
        <v>0.68999999999899997</v>
      </c>
      <c r="K305" s="388" t="s">
        <v>231</v>
      </c>
    </row>
    <row r="306" spans="1:11" ht="14.45" customHeight="1" thickBot="1" x14ac:dyDescent="0.25">
      <c r="A306" s="401" t="s">
        <v>516</v>
      </c>
      <c r="B306" s="379">
        <v>0</v>
      </c>
      <c r="C306" s="379">
        <v>0</v>
      </c>
      <c r="D306" s="380">
        <v>0</v>
      </c>
      <c r="E306" s="381">
        <v>1</v>
      </c>
      <c r="F306" s="379">
        <v>0</v>
      </c>
      <c r="G306" s="380">
        <v>0</v>
      </c>
      <c r="H306" s="382">
        <v>0</v>
      </c>
      <c r="I306" s="379">
        <v>0.68999999999899997</v>
      </c>
      <c r="J306" s="380">
        <v>0.68999999999899997</v>
      </c>
      <c r="K306" s="390" t="s">
        <v>231</v>
      </c>
    </row>
    <row r="307" spans="1:11" ht="14.45" customHeight="1" thickBot="1" x14ac:dyDescent="0.25">
      <c r="A307" s="400" t="s">
        <v>517</v>
      </c>
      <c r="B307" s="384">
        <v>0</v>
      </c>
      <c r="C307" s="384">
        <v>98.009770000000003</v>
      </c>
      <c r="D307" s="385">
        <v>98.009770000000003</v>
      </c>
      <c r="E307" s="386" t="s">
        <v>219</v>
      </c>
      <c r="F307" s="384">
        <v>0</v>
      </c>
      <c r="G307" s="385">
        <v>0</v>
      </c>
      <c r="H307" s="387">
        <v>29.176850000000002</v>
      </c>
      <c r="I307" s="384">
        <v>135.81807000000001</v>
      </c>
      <c r="J307" s="385">
        <v>135.81807000000001</v>
      </c>
      <c r="K307" s="388" t="s">
        <v>219</v>
      </c>
    </row>
    <row r="308" spans="1:11" ht="14.45" customHeight="1" thickBot="1" x14ac:dyDescent="0.25">
      <c r="A308" s="401" t="s">
        <v>518</v>
      </c>
      <c r="B308" s="379">
        <v>0</v>
      </c>
      <c r="C308" s="379">
        <v>8.3499999999999998E-3</v>
      </c>
      <c r="D308" s="380">
        <v>8.3499999999999998E-3</v>
      </c>
      <c r="E308" s="389" t="s">
        <v>219</v>
      </c>
      <c r="F308" s="379">
        <v>0</v>
      </c>
      <c r="G308" s="380">
        <v>0</v>
      </c>
      <c r="H308" s="382">
        <v>-5.9999999999999995E-4</v>
      </c>
      <c r="I308" s="379">
        <v>5.62E-3</v>
      </c>
      <c r="J308" s="380">
        <v>5.62E-3</v>
      </c>
      <c r="K308" s="390" t="s">
        <v>219</v>
      </c>
    </row>
    <row r="309" spans="1:11" ht="14.45" customHeight="1" thickBot="1" x14ac:dyDescent="0.25">
      <c r="A309" s="401" t="s">
        <v>519</v>
      </c>
      <c r="B309" s="379">
        <v>0</v>
      </c>
      <c r="C309" s="379">
        <v>12.90042</v>
      </c>
      <c r="D309" s="380">
        <v>12.90042</v>
      </c>
      <c r="E309" s="389" t="s">
        <v>219</v>
      </c>
      <c r="F309" s="379">
        <v>0</v>
      </c>
      <c r="G309" s="380">
        <v>0</v>
      </c>
      <c r="H309" s="382">
        <v>27.67745</v>
      </c>
      <c r="I309" s="379">
        <v>27.67745</v>
      </c>
      <c r="J309" s="380">
        <v>27.67745</v>
      </c>
      <c r="K309" s="390" t="s">
        <v>219</v>
      </c>
    </row>
    <row r="310" spans="1:11" ht="14.45" customHeight="1" thickBot="1" x14ac:dyDescent="0.25">
      <c r="A310" s="401" t="s">
        <v>520</v>
      </c>
      <c r="B310" s="379">
        <v>0</v>
      </c>
      <c r="C310" s="379">
        <v>85.100999999999999</v>
      </c>
      <c r="D310" s="380">
        <v>85.100999999999999</v>
      </c>
      <c r="E310" s="389" t="s">
        <v>231</v>
      </c>
      <c r="F310" s="379">
        <v>0</v>
      </c>
      <c r="G310" s="380">
        <v>0</v>
      </c>
      <c r="H310" s="382">
        <v>0</v>
      </c>
      <c r="I310" s="379">
        <v>106.63500000000001</v>
      </c>
      <c r="J310" s="380">
        <v>106.63500000000001</v>
      </c>
      <c r="K310" s="390" t="s">
        <v>219</v>
      </c>
    </row>
    <row r="311" spans="1:11" ht="14.45" customHeight="1" thickBot="1" x14ac:dyDescent="0.25">
      <c r="A311" s="401" t="s">
        <v>521</v>
      </c>
      <c r="B311" s="379">
        <v>0</v>
      </c>
      <c r="C311" s="379">
        <v>0</v>
      </c>
      <c r="D311" s="380">
        <v>0</v>
      </c>
      <c r="E311" s="381">
        <v>1</v>
      </c>
      <c r="F311" s="379">
        <v>0</v>
      </c>
      <c r="G311" s="380">
        <v>0</v>
      </c>
      <c r="H311" s="382">
        <v>1.5</v>
      </c>
      <c r="I311" s="379">
        <v>1.5</v>
      </c>
      <c r="J311" s="380">
        <v>1.5</v>
      </c>
      <c r="K311" s="390" t="s">
        <v>231</v>
      </c>
    </row>
    <row r="312" spans="1:11" ht="14.45" customHeight="1" thickBot="1" x14ac:dyDescent="0.25">
      <c r="A312" s="403" t="s">
        <v>522</v>
      </c>
      <c r="B312" s="379">
        <v>0</v>
      </c>
      <c r="C312" s="379">
        <v>41.202739999999999</v>
      </c>
      <c r="D312" s="380">
        <v>41.202739999999999</v>
      </c>
      <c r="E312" s="389" t="s">
        <v>231</v>
      </c>
      <c r="F312" s="379">
        <v>0</v>
      </c>
      <c r="G312" s="380">
        <v>0</v>
      </c>
      <c r="H312" s="382">
        <v>0</v>
      </c>
      <c r="I312" s="379">
        <v>0</v>
      </c>
      <c r="J312" s="380">
        <v>0</v>
      </c>
      <c r="K312" s="390" t="s">
        <v>219</v>
      </c>
    </row>
    <row r="313" spans="1:11" ht="14.45" customHeight="1" thickBot="1" x14ac:dyDescent="0.25">
      <c r="A313" s="401" t="s">
        <v>523</v>
      </c>
      <c r="B313" s="379">
        <v>0</v>
      </c>
      <c r="C313" s="379">
        <v>41.202739999999999</v>
      </c>
      <c r="D313" s="380">
        <v>41.202739999999999</v>
      </c>
      <c r="E313" s="389" t="s">
        <v>231</v>
      </c>
      <c r="F313" s="379">
        <v>0</v>
      </c>
      <c r="G313" s="380">
        <v>0</v>
      </c>
      <c r="H313" s="382">
        <v>0</v>
      </c>
      <c r="I313" s="379">
        <v>0</v>
      </c>
      <c r="J313" s="380">
        <v>0</v>
      </c>
      <c r="K313" s="390" t="s">
        <v>219</v>
      </c>
    </row>
    <row r="314" spans="1:11" ht="14.45" customHeight="1" thickBot="1" x14ac:dyDescent="0.25">
      <c r="A314" s="400" t="s">
        <v>524</v>
      </c>
      <c r="B314" s="384">
        <v>1382.5160205140501</v>
      </c>
      <c r="C314" s="384">
        <v>2393.2398499999999</v>
      </c>
      <c r="D314" s="385">
        <v>1010.72382948595</v>
      </c>
      <c r="E314" s="391">
        <v>1.7310756725330001</v>
      </c>
      <c r="F314" s="384">
        <v>2764.4201550407902</v>
      </c>
      <c r="G314" s="385">
        <v>2534.0518087873902</v>
      </c>
      <c r="H314" s="387">
        <v>0</v>
      </c>
      <c r="I314" s="384">
        <v>1690.7801300000001</v>
      </c>
      <c r="J314" s="385">
        <v>-843.27167878739203</v>
      </c>
      <c r="K314" s="392">
        <v>0.611621980442</v>
      </c>
    </row>
    <row r="315" spans="1:11" ht="14.45" customHeight="1" thickBot="1" x14ac:dyDescent="0.25">
      <c r="A315" s="401" t="s">
        <v>525</v>
      </c>
      <c r="B315" s="379">
        <v>0</v>
      </c>
      <c r="C315" s="379">
        <v>28</v>
      </c>
      <c r="D315" s="380">
        <v>28</v>
      </c>
      <c r="E315" s="389" t="s">
        <v>219</v>
      </c>
      <c r="F315" s="379">
        <v>1000</v>
      </c>
      <c r="G315" s="380">
        <v>916.66666666666697</v>
      </c>
      <c r="H315" s="382">
        <v>0</v>
      </c>
      <c r="I315" s="379">
        <v>0</v>
      </c>
      <c r="J315" s="380">
        <v>-916.66666666666697</v>
      </c>
      <c r="K315" s="383">
        <v>0</v>
      </c>
    </row>
    <row r="316" spans="1:11" ht="14.45" customHeight="1" thickBot="1" x14ac:dyDescent="0.25">
      <c r="A316" s="401" t="s">
        <v>526</v>
      </c>
      <c r="B316" s="379">
        <v>1380.2986303389</v>
      </c>
      <c r="C316" s="379">
        <v>2365.2398499999999</v>
      </c>
      <c r="D316" s="380">
        <v>984.94121966110595</v>
      </c>
      <c r="E316" s="381">
        <v>1.713571105565</v>
      </c>
      <c r="F316" s="379">
        <v>1764.42015504079</v>
      </c>
      <c r="G316" s="380">
        <v>1617.3851421207301</v>
      </c>
      <c r="H316" s="382">
        <v>0</v>
      </c>
      <c r="I316" s="379">
        <v>1690.7801300000001</v>
      </c>
      <c r="J316" s="380">
        <v>73.394987879273998</v>
      </c>
      <c r="K316" s="383">
        <v>0.95826389489399999</v>
      </c>
    </row>
    <row r="317" spans="1:11" ht="14.45" customHeight="1" thickBot="1" x14ac:dyDescent="0.25">
      <c r="A317" s="401" t="s">
        <v>527</v>
      </c>
      <c r="B317" s="379">
        <v>2.2173901751509999</v>
      </c>
      <c r="C317" s="379">
        <v>0</v>
      </c>
      <c r="D317" s="380">
        <v>-2.2173901751509999</v>
      </c>
      <c r="E317" s="381">
        <v>0</v>
      </c>
      <c r="F317" s="379">
        <v>0</v>
      </c>
      <c r="G317" s="380">
        <v>0</v>
      </c>
      <c r="H317" s="382">
        <v>0</v>
      </c>
      <c r="I317" s="379">
        <v>0</v>
      </c>
      <c r="J317" s="380">
        <v>0</v>
      </c>
      <c r="K317" s="383">
        <v>11</v>
      </c>
    </row>
    <row r="318" spans="1:11" ht="14.45" customHeight="1" thickBot="1" x14ac:dyDescent="0.25">
      <c r="A318" s="400" t="s">
        <v>528</v>
      </c>
      <c r="B318" s="384">
        <v>0</v>
      </c>
      <c r="C318" s="384">
        <v>300.91462999999999</v>
      </c>
      <c r="D318" s="385">
        <v>300.91462999999999</v>
      </c>
      <c r="E318" s="386" t="s">
        <v>231</v>
      </c>
      <c r="F318" s="384">
        <v>0</v>
      </c>
      <c r="G318" s="385">
        <v>0</v>
      </c>
      <c r="H318" s="387">
        <v>0</v>
      </c>
      <c r="I318" s="384">
        <v>731.48073999999895</v>
      </c>
      <c r="J318" s="385">
        <v>731.48073999999895</v>
      </c>
      <c r="K318" s="388" t="s">
        <v>219</v>
      </c>
    </row>
    <row r="319" spans="1:11" ht="14.45" customHeight="1" thickBot="1" x14ac:dyDescent="0.25">
      <c r="A319" s="401" t="s">
        <v>529</v>
      </c>
      <c r="B319" s="379">
        <v>0</v>
      </c>
      <c r="C319" s="379">
        <v>300.91462999999999</v>
      </c>
      <c r="D319" s="380">
        <v>300.91462999999999</v>
      </c>
      <c r="E319" s="389" t="s">
        <v>231</v>
      </c>
      <c r="F319" s="379">
        <v>0</v>
      </c>
      <c r="G319" s="380">
        <v>0</v>
      </c>
      <c r="H319" s="382">
        <v>0</v>
      </c>
      <c r="I319" s="379">
        <v>731.48073999999895</v>
      </c>
      <c r="J319" s="380">
        <v>731.48073999999895</v>
      </c>
      <c r="K319" s="390" t="s">
        <v>219</v>
      </c>
    </row>
    <row r="320" spans="1:11" ht="14.45" customHeight="1" thickBot="1" x14ac:dyDescent="0.25">
      <c r="A320" s="398" t="s">
        <v>530</v>
      </c>
      <c r="B320" s="379">
        <v>0</v>
      </c>
      <c r="C320" s="379">
        <v>4.5899999998999998E-2</v>
      </c>
      <c r="D320" s="380">
        <v>4.5899999998999998E-2</v>
      </c>
      <c r="E320" s="389" t="s">
        <v>219</v>
      </c>
      <c r="F320" s="379">
        <v>0</v>
      </c>
      <c r="G320" s="380">
        <v>0</v>
      </c>
      <c r="H320" s="382">
        <v>5.7750000000000003E-2</v>
      </c>
      <c r="I320" s="379">
        <v>0.95284999999999997</v>
      </c>
      <c r="J320" s="380">
        <v>0.95284999999999997</v>
      </c>
      <c r="K320" s="390" t="s">
        <v>219</v>
      </c>
    </row>
    <row r="321" spans="1:11" ht="14.45" customHeight="1" thickBot="1" x14ac:dyDescent="0.25">
      <c r="A321" s="402" t="s">
        <v>531</v>
      </c>
      <c r="B321" s="384">
        <v>0</v>
      </c>
      <c r="C321" s="384">
        <v>4.5899999998999998E-2</v>
      </c>
      <c r="D321" s="385">
        <v>4.5899999998999998E-2</v>
      </c>
      <c r="E321" s="386" t="s">
        <v>219</v>
      </c>
      <c r="F321" s="384">
        <v>0</v>
      </c>
      <c r="G321" s="385">
        <v>0</v>
      </c>
      <c r="H321" s="387">
        <v>5.7750000000000003E-2</v>
      </c>
      <c r="I321" s="384">
        <v>0.95284999999999997</v>
      </c>
      <c r="J321" s="385">
        <v>0.95284999999999997</v>
      </c>
      <c r="K321" s="388" t="s">
        <v>219</v>
      </c>
    </row>
    <row r="322" spans="1:11" ht="14.45" customHeight="1" thickBot="1" x14ac:dyDescent="0.25">
      <c r="A322" s="400" t="s">
        <v>532</v>
      </c>
      <c r="B322" s="384">
        <v>0</v>
      </c>
      <c r="C322" s="384">
        <v>4.5899999998999998E-2</v>
      </c>
      <c r="D322" s="385">
        <v>4.5899999998999998E-2</v>
      </c>
      <c r="E322" s="386" t="s">
        <v>219</v>
      </c>
      <c r="F322" s="384">
        <v>0</v>
      </c>
      <c r="G322" s="385">
        <v>0</v>
      </c>
      <c r="H322" s="387">
        <v>5.7750000000000003E-2</v>
      </c>
      <c r="I322" s="384">
        <v>0.95284999999999997</v>
      </c>
      <c r="J322" s="385">
        <v>0.95284999999999997</v>
      </c>
      <c r="K322" s="388" t="s">
        <v>219</v>
      </c>
    </row>
    <row r="323" spans="1:11" ht="14.45" customHeight="1" thickBot="1" x14ac:dyDescent="0.25">
      <c r="A323" s="401" t="s">
        <v>533</v>
      </c>
      <c r="B323" s="379">
        <v>0</v>
      </c>
      <c r="C323" s="379">
        <v>4.5899999998999998E-2</v>
      </c>
      <c r="D323" s="380">
        <v>4.5899999998999998E-2</v>
      </c>
      <c r="E323" s="389" t="s">
        <v>219</v>
      </c>
      <c r="F323" s="379">
        <v>0</v>
      </c>
      <c r="G323" s="380">
        <v>0</v>
      </c>
      <c r="H323" s="382">
        <v>5.7750000000000003E-2</v>
      </c>
      <c r="I323" s="379">
        <v>0.95284999999999997</v>
      </c>
      <c r="J323" s="380">
        <v>0.95284999999999997</v>
      </c>
      <c r="K323" s="390" t="s">
        <v>219</v>
      </c>
    </row>
    <row r="324" spans="1:11" ht="14.45" customHeight="1" thickBot="1" x14ac:dyDescent="0.25">
      <c r="A324" s="398" t="s">
        <v>534</v>
      </c>
      <c r="B324" s="379">
        <v>0</v>
      </c>
      <c r="C324" s="379">
        <v>1000</v>
      </c>
      <c r="D324" s="380">
        <v>1000</v>
      </c>
      <c r="E324" s="389" t="s">
        <v>231</v>
      </c>
      <c r="F324" s="379">
        <v>441.69903400284898</v>
      </c>
      <c r="G324" s="380">
        <v>404.890781169278</v>
      </c>
      <c r="H324" s="382">
        <v>0</v>
      </c>
      <c r="I324" s="379">
        <v>0</v>
      </c>
      <c r="J324" s="380">
        <v>-404.890781169278</v>
      </c>
      <c r="K324" s="383">
        <v>0</v>
      </c>
    </row>
    <row r="325" spans="1:11" ht="14.45" customHeight="1" thickBot="1" x14ac:dyDescent="0.25">
      <c r="A325" s="402" t="s">
        <v>535</v>
      </c>
      <c r="B325" s="384">
        <v>0</v>
      </c>
      <c r="C325" s="384">
        <v>1000</v>
      </c>
      <c r="D325" s="385">
        <v>1000</v>
      </c>
      <c r="E325" s="386" t="s">
        <v>231</v>
      </c>
      <c r="F325" s="384">
        <v>441.69903400284898</v>
      </c>
      <c r="G325" s="385">
        <v>404.890781169278</v>
      </c>
      <c r="H325" s="387">
        <v>0</v>
      </c>
      <c r="I325" s="384">
        <v>0</v>
      </c>
      <c r="J325" s="385">
        <v>-404.890781169278</v>
      </c>
      <c r="K325" s="392">
        <v>0</v>
      </c>
    </row>
    <row r="326" spans="1:11" ht="14.45" customHeight="1" thickBot="1" x14ac:dyDescent="0.25">
      <c r="A326" s="400" t="s">
        <v>536</v>
      </c>
      <c r="B326" s="384">
        <v>0</v>
      </c>
      <c r="C326" s="384">
        <v>1000</v>
      </c>
      <c r="D326" s="385">
        <v>1000</v>
      </c>
      <c r="E326" s="386" t="s">
        <v>231</v>
      </c>
      <c r="F326" s="384">
        <v>441.69903400284898</v>
      </c>
      <c r="G326" s="385">
        <v>404.890781169278</v>
      </c>
      <c r="H326" s="387">
        <v>0</v>
      </c>
      <c r="I326" s="384">
        <v>0</v>
      </c>
      <c r="J326" s="385">
        <v>-404.890781169278</v>
      </c>
      <c r="K326" s="392">
        <v>0</v>
      </c>
    </row>
    <row r="327" spans="1:11" ht="14.45" customHeight="1" thickBot="1" x14ac:dyDescent="0.25">
      <c r="A327" s="401" t="s">
        <v>537</v>
      </c>
      <c r="B327" s="379">
        <v>0</v>
      </c>
      <c r="C327" s="379">
        <v>1000</v>
      </c>
      <c r="D327" s="380">
        <v>1000</v>
      </c>
      <c r="E327" s="389" t="s">
        <v>231</v>
      </c>
      <c r="F327" s="379">
        <v>441.69903400284898</v>
      </c>
      <c r="G327" s="380">
        <v>404.890781169278</v>
      </c>
      <c r="H327" s="382">
        <v>0</v>
      </c>
      <c r="I327" s="379">
        <v>0</v>
      </c>
      <c r="J327" s="380">
        <v>-404.890781169278</v>
      </c>
      <c r="K327" s="383">
        <v>0</v>
      </c>
    </row>
    <row r="328" spans="1:11" ht="14.45" customHeight="1" thickBot="1" x14ac:dyDescent="0.25">
      <c r="A328" s="397" t="s">
        <v>538</v>
      </c>
      <c r="B328" s="379">
        <v>8967.9547098562707</v>
      </c>
      <c r="C328" s="379">
        <v>8803.3009999999995</v>
      </c>
      <c r="D328" s="380">
        <v>-164.65370985627499</v>
      </c>
      <c r="E328" s="381">
        <v>0.98163977013799997</v>
      </c>
      <c r="F328" s="379">
        <v>9843.6242203064103</v>
      </c>
      <c r="G328" s="380">
        <v>9023.3222019475397</v>
      </c>
      <c r="H328" s="382">
        <v>604.14452000000006</v>
      </c>
      <c r="I328" s="379">
        <v>8454.6367699999992</v>
      </c>
      <c r="J328" s="380">
        <v>-568.68543194753897</v>
      </c>
      <c r="K328" s="383">
        <v>0.85889470999499995</v>
      </c>
    </row>
    <row r="329" spans="1:11" ht="14.45" customHeight="1" thickBot="1" x14ac:dyDescent="0.25">
      <c r="A329" s="404" t="s">
        <v>539</v>
      </c>
      <c r="B329" s="384">
        <v>8967.9547098562707</v>
      </c>
      <c r="C329" s="384">
        <v>8803.3009999999995</v>
      </c>
      <c r="D329" s="385">
        <v>-164.65370985627499</v>
      </c>
      <c r="E329" s="391">
        <v>0.98163977013799997</v>
      </c>
      <c r="F329" s="384">
        <v>9843.6242203064103</v>
      </c>
      <c r="G329" s="385">
        <v>9023.3222019475397</v>
      </c>
      <c r="H329" s="387">
        <v>604.14452000000006</v>
      </c>
      <c r="I329" s="384">
        <v>8454.6367699999992</v>
      </c>
      <c r="J329" s="385">
        <v>-568.68543194753897</v>
      </c>
      <c r="K329" s="392">
        <v>0.85889470999499995</v>
      </c>
    </row>
    <row r="330" spans="1:11" ht="14.45" customHeight="1" thickBot="1" x14ac:dyDescent="0.25">
      <c r="A330" s="402" t="s">
        <v>36</v>
      </c>
      <c r="B330" s="384">
        <v>8967.9547098562707</v>
      </c>
      <c r="C330" s="384">
        <v>8803.3009999999995</v>
      </c>
      <c r="D330" s="385">
        <v>-164.65370985627499</v>
      </c>
      <c r="E330" s="391">
        <v>0.98163977013799997</v>
      </c>
      <c r="F330" s="384">
        <v>9843.6242203064103</v>
      </c>
      <c r="G330" s="385">
        <v>9023.3222019475397</v>
      </c>
      <c r="H330" s="387">
        <v>604.14452000000006</v>
      </c>
      <c r="I330" s="384">
        <v>8454.6367699999992</v>
      </c>
      <c r="J330" s="385">
        <v>-568.68543194753897</v>
      </c>
      <c r="K330" s="392">
        <v>0.85889470999499995</v>
      </c>
    </row>
    <row r="331" spans="1:11" ht="14.45" customHeight="1" thickBot="1" x14ac:dyDescent="0.25">
      <c r="A331" s="400" t="s">
        <v>540</v>
      </c>
      <c r="B331" s="384">
        <v>0</v>
      </c>
      <c r="C331" s="384">
        <v>-35.895119999999999</v>
      </c>
      <c r="D331" s="385">
        <v>-35.895119999999999</v>
      </c>
      <c r="E331" s="386" t="s">
        <v>231</v>
      </c>
      <c r="F331" s="384">
        <v>0</v>
      </c>
      <c r="G331" s="385">
        <v>0</v>
      </c>
      <c r="H331" s="387">
        <v>0</v>
      </c>
      <c r="I331" s="384">
        <v>-29.853860000000001</v>
      </c>
      <c r="J331" s="385">
        <v>-29.853860000000001</v>
      </c>
      <c r="K331" s="388" t="s">
        <v>231</v>
      </c>
    </row>
    <row r="332" spans="1:11" ht="14.45" customHeight="1" thickBot="1" x14ac:dyDescent="0.25">
      <c r="A332" s="401" t="s">
        <v>541</v>
      </c>
      <c r="B332" s="379">
        <v>0</v>
      </c>
      <c r="C332" s="379">
        <v>-35.895119999999999</v>
      </c>
      <c r="D332" s="380">
        <v>-35.895119999999999</v>
      </c>
      <c r="E332" s="389" t="s">
        <v>231</v>
      </c>
      <c r="F332" s="379">
        <v>0</v>
      </c>
      <c r="G332" s="380">
        <v>0</v>
      </c>
      <c r="H332" s="382">
        <v>0</v>
      </c>
      <c r="I332" s="379">
        <v>-29.853860000000001</v>
      </c>
      <c r="J332" s="380">
        <v>-29.853860000000001</v>
      </c>
      <c r="K332" s="390" t="s">
        <v>231</v>
      </c>
    </row>
    <row r="333" spans="1:11" ht="14.45" customHeight="1" thickBot="1" x14ac:dyDescent="0.25">
      <c r="A333" s="403" t="s">
        <v>542</v>
      </c>
      <c r="B333" s="379">
        <v>0</v>
      </c>
      <c r="C333" s="379">
        <v>0.10766000000000001</v>
      </c>
      <c r="D333" s="380">
        <v>0.10766000000000001</v>
      </c>
      <c r="E333" s="389" t="s">
        <v>231</v>
      </c>
      <c r="F333" s="379">
        <v>0</v>
      </c>
      <c r="G333" s="380">
        <v>0</v>
      </c>
      <c r="H333" s="382">
        <v>0</v>
      </c>
      <c r="I333" s="379">
        <v>0</v>
      </c>
      <c r="J333" s="380">
        <v>0</v>
      </c>
      <c r="K333" s="383">
        <v>11</v>
      </c>
    </row>
    <row r="334" spans="1:11" ht="14.45" customHeight="1" thickBot="1" x14ac:dyDescent="0.25">
      <c r="A334" s="401" t="s">
        <v>543</v>
      </c>
      <c r="B334" s="379">
        <v>0</v>
      </c>
      <c r="C334" s="379">
        <v>0.10766000000000001</v>
      </c>
      <c r="D334" s="380">
        <v>0.10766000000000001</v>
      </c>
      <c r="E334" s="389" t="s">
        <v>231</v>
      </c>
      <c r="F334" s="379">
        <v>0</v>
      </c>
      <c r="G334" s="380">
        <v>0</v>
      </c>
      <c r="H334" s="382">
        <v>0</v>
      </c>
      <c r="I334" s="379">
        <v>0</v>
      </c>
      <c r="J334" s="380">
        <v>0</v>
      </c>
      <c r="K334" s="383">
        <v>11</v>
      </c>
    </row>
    <row r="335" spans="1:11" ht="14.45" customHeight="1" thickBot="1" x14ac:dyDescent="0.25">
      <c r="A335" s="400" t="s">
        <v>544</v>
      </c>
      <c r="B335" s="384">
        <v>94.712348211039</v>
      </c>
      <c r="C335" s="384">
        <v>49.813499999999998</v>
      </c>
      <c r="D335" s="385">
        <v>-44.898848211039002</v>
      </c>
      <c r="E335" s="391">
        <v>0.52594514802799996</v>
      </c>
      <c r="F335" s="384">
        <v>114.439313168826</v>
      </c>
      <c r="G335" s="385">
        <v>104.90270373809101</v>
      </c>
      <c r="H335" s="387">
        <v>2.97</v>
      </c>
      <c r="I335" s="384">
        <v>34.798000000000002</v>
      </c>
      <c r="J335" s="385">
        <v>-70.104703738089995</v>
      </c>
      <c r="K335" s="392">
        <v>0.30407382774699998</v>
      </c>
    </row>
    <row r="336" spans="1:11" ht="14.45" customHeight="1" thickBot="1" x14ac:dyDescent="0.25">
      <c r="A336" s="401" t="s">
        <v>545</v>
      </c>
      <c r="B336" s="379">
        <v>94.712348211039</v>
      </c>
      <c r="C336" s="379">
        <v>49.813499999999998</v>
      </c>
      <c r="D336" s="380">
        <v>-44.898848211039002</v>
      </c>
      <c r="E336" s="381">
        <v>0.52594514802799996</v>
      </c>
      <c r="F336" s="379">
        <v>114.439313168826</v>
      </c>
      <c r="G336" s="380">
        <v>104.90270373809101</v>
      </c>
      <c r="H336" s="382">
        <v>2.97</v>
      </c>
      <c r="I336" s="379">
        <v>34.798000000000002</v>
      </c>
      <c r="J336" s="380">
        <v>-70.104703738089995</v>
      </c>
      <c r="K336" s="383">
        <v>0.30407382774699998</v>
      </c>
    </row>
    <row r="337" spans="1:11" ht="14.45" customHeight="1" thickBot="1" x14ac:dyDescent="0.25">
      <c r="A337" s="400" t="s">
        <v>546</v>
      </c>
      <c r="B337" s="384">
        <v>2261.5635541678098</v>
      </c>
      <c r="C337" s="384">
        <v>1907.27262</v>
      </c>
      <c r="D337" s="385">
        <v>-354.29093416781001</v>
      </c>
      <c r="E337" s="391">
        <v>0.84334248156900005</v>
      </c>
      <c r="F337" s="384">
        <v>2365.3137692707101</v>
      </c>
      <c r="G337" s="385">
        <v>2168.2042884981502</v>
      </c>
      <c r="H337" s="387">
        <v>157.09302</v>
      </c>
      <c r="I337" s="384">
        <v>1732.46244</v>
      </c>
      <c r="J337" s="385">
        <v>-435.74184849814702</v>
      </c>
      <c r="K337" s="392">
        <v>0.73244508297599997</v>
      </c>
    </row>
    <row r="338" spans="1:11" ht="14.45" customHeight="1" thickBot="1" x14ac:dyDescent="0.25">
      <c r="A338" s="401" t="s">
        <v>547</v>
      </c>
      <c r="B338" s="379">
        <v>0</v>
      </c>
      <c r="C338" s="379">
        <v>0</v>
      </c>
      <c r="D338" s="380">
        <v>0</v>
      </c>
      <c r="E338" s="381">
        <v>1</v>
      </c>
      <c r="F338" s="379">
        <v>0</v>
      </c>
      <c r="G338" s="380">
        <v>0</v>
      </c>
      <c r="H338" s="382">
        <v>0</v>
      </c>
      <c r="I338" s="379">
        <v>1.1000000000000001</v>
      </c>
      <c r="J338" s="380">
        <v>1.1000000000000001</v>
      </c>
      <c r="K338" s="390" t="s">
        <v>231</v>
      </c>
    </row>
    <row r="339" spans="1:11" ht="14.45" customHeight="1" thickBot="1" x14ac:dyDescent="0.25">
      <c r="A339" s="401" t="s">
        <v>548</v>
      </c>
      <c r="B339" s="379">
        <v>32.489364624667999</v>
      </c>
      <c r="C339" s="379">
        <v>18.813600000000001</v>
      </c>
      <c r="D339" s="380">
        <v>-13.675764624668</v>
      </c>
      <c r="E339" s="381">
        <v>0.57906949604400004</v>
      </c>
      <c r="F339" s="379">
        <v>51.044479883447003</v>
      </c>
      <c r="G339" s="380">
        <v>46.790773226493002</v>
      </c>
      <c r="H339" s="382">
        <v>0</v>
      </c>
      <c r="I339" s="379">
        <v>13.0177</v>
      </c>
      <c r="J339" s="380">
        <v>-33.773073226492997</v>
      </c>
      <c r="K339" s="383">
        <v>0.25502659699300001</v>
      </c>
    </row>
    <row r="340" spans="1:11" ht="14.45" customHeight="1" thickBot="1" x14ac:dyDescent="0.25">
      <c r="A340" s="401" t="s">
        <v>549</v>
      </c>
      <c r="B340" s="379">
        <v>2229.0741895431402</v>
      </c>
      <c r="C340" s="379">
        <v>1888.45902</v>
      </c>
      <c r="D340" s="380">
        <v>-340.61516954314101</v>
      </c>
      <c r="E340" s="381">
        <v>0.84719433245300002</v>
      </c>
      <c r="F340" s="379">
        <v>2314.26928938726</v>
      </c>
      <c r="G340" s="380">
        <v>2121.4135152716499</v>
      </c>
      <c r="H340" s="382">
        <v>157.09302</v>
      </c>
      <c r="I340" s="379">
        <v>1718.34474</v>
      </c>
      <c r="J340" s="380">
        <v>-403.06877527165301</v>
      </c>
      <c r="K340" s="383">
        <v>0.74249991039499996</v>
      </c>
    </row>
    <row r="341" spans="1:11" ht="14.45" customHeight="1" thickBot="1" x14ac:dyDescent="0.25">
      <c r="A341" s="403" t="s">
        <v>550</v>
      </c>
      <c r="B341" s="379">
        <v>0</v>
      </c>
      <c r="C341" s="379">
        <v>0</v>
      </c>
      <c r="D341" s="380">
        <v>0</v>
      </c>
      <c r="E341" s="381">
        <v>1</v>
      </c>
      <c r="F341" s="379">
        <v>0</v>
      </c>
      <c r="G341" s="380">
        <v>0</v>
      </c>
      <c r="H341" s="382">
        <v>0.84821000000000002</v>
      </c>
      <c r="I341" s="379">
        <v>6.8784099999999997</v>
      </c>
      <c r="J341" s="380">
        <v>6.8784099999999997</v>
      </c>
      <c r="K341" s="390" t="s">
        <v>231</v>
      </c>
    </row>
    <row r="342" spans="1:11" ht="14.45" customHeight="1" thickBot="1" x14ac:dyDescent="0.25">
      <c r="A342" s="401" t="s">
        <v>551</v>
      </c>
      <c r="B342" s="379">
        <v>0</v>
      </c>
      <c r="C342" s="379">
        <v>0</v>
      </c>
      <c r="D342" s="380">
        <v>0</v>
      </c>
      <c r="E342" s="381">
        <v>1</v>
      </c>
      <c r="F342" s="379">
        <v>0</v>
      </c>
      <c r="G342" s="380">
        <v>0</v>
      </c>
      <c r="H342" s="382">
        <v>0.84821000000000002</v>
      </c>
      <c r="I342" s="379">
        <v>6.8784099999999997</v>
      </c>
      <c r="J342" s="380">
        <v>6.8784099999999997</v>
      </c>
      <c r="K342" s="390" t="s">
        <v>231</v>
      </c>
    </row>
    <row r="343" spans="1:11" ht="14.45" customHeight="1" thickBot="1" x14ac:dyDescent="0.25">
      <c r="A343" s="400" t="s">
        <v>552</v>
      </c>
      <c r="B343" s="384">
        <v>96.814650228415005</v>
      </c>
      <c r="C343" s="384">
        <v>109.91973</v>
      </c>
      <c r="D343" s="385">
        <v>13.105079771584</v>
      </c>
      <c r="E343" s="391">
        <v>1.135362568998</v>
      </c>
      <c r="F343" s="384">
        <v>109.139381635563</v>
      </c>
      <c r="G343" s="385">
        <v>100.044433165933</v>
      </c>
      <c r="H343" s="387">
        <v>0</v>
      </c>
      <c r="I343" s="384">
        <v>27.851839999999999</v>
      </c>
      <c r="J343" s="385">
        <v>-72.192593165931996</v>
      </c>
      <c r="K343" s="392">
        <v>0.255195142052</v>
      </c>
    </row>
    <row r="344" spans="1:11" ht="14.45" customHeight="1" thickBot="1" x14ac:dyDescent="0.25">
      <c r="A344" s="401" t="s">
        <v>553</v>
      </c>
      <c r="B344" s="379">
        <v>96.814650228415005</v>
      </c>
      <c r="C344" s="379">
        <v>109.91973</v>
      </c>
      <c r="D344" s="380">
        <v>13.105079771584</v>
      </c>
      <c r="E344" s="381">
        <v>1.135362568998</v>
      </c>
      <c r="F344" s="379">
        <v>109.139381635563</v>
      </c>
      <c r="G344" s="380">
        <v>100.044433165933</v>
      </c>
      <c r="H344" s="382">
        <v>0</v>
      </c>
      <c r="I344" s="379">
        <v>27.851839999999999</v>
      </c>
      <c r="J344" s="380">
        <v>-72.192593165931996</v>
      </c>
      <c r="K344" s="383">
        <v>0.255195142052</v>
      </c>
    </row>
    <row r="345" spans="1:11" ht="14.45" customHeight="1" thickBot="1" x14ac:dyDescent="0.25">
      <c r="A345" s="400" t="s">
        <v>554</v>
      </c>
      <c r="B345" s="384">
        <v>2100.3931868775699</v>
      </c>
      <c r="C345" s="384">
        <v>1759.1868999999999</v>
      </c>
      <c r="D345" s="385">
        <v>-341.20628687757198</v>
      </c>
      <c r="E345" s="391">
        <v>0.83755123135499998</v>
      </c>
      <c r="F345" s="384">
        <v>2362.06051734108</v>
      </c>
      <c r="G345" s="385">
        <v>2165.2221408959899</v>
      </c>
      <c r="H345" s="387">
        <v>61.914700000000003</v>
      </c>
      <c r="I345" s="384">
        <v>1731.5451</v>
      </c>
      <c r="J345" s="385">
        <v>-433.67704089599101</v>
      </c>
      <c r="K345" s="392">
        <v>0.73306551093299999</v>
      </c>
    </row>
    <row r="346" spans="1:11" ht="14.45" customHeight="1" thickBot="1" x14ac:dyDescent="0.25">
      <c r="A346" s="401" t="s">
        <v>555</v>
      </c>
      <c r="B346" s="379">
        <v>2100.3931868775699</v>
      </c>
      <c r="C346" s="379">
        <v>1759.1868999999999</v>
      </c>
      <c r="D346" s="380">
        <v>-341.20628687757198</v>
      </c>
      <c r="E346" s="381">
        <v>0.83755123135499998</v>
      </c>
      <c r="F346" s="379">
        <v>2362.06051734108</v>
      </c>
      <c r="G346" s="380">
        <v>2165.2221408959899</v>
      </c>
      <c r="H346" s="382">
        <v>61.914700000000003</v>
      </c>
      <c r="I346" s="379">
        <v>1731.5451</v>
      </c>
      <c r="J346" s="380">
        <v>-433.67704089599101</v>
      </c>
      <c r="K346" s="383">
        <v>0.73306551093299999</v>
      </c>
    </row>
    <row r="347" spans="1:11" ht="14.45" customHeight="1" thickBot="1" x14ac:dyDescent="0.25">
      <c r="A347" s="400" t="s">
        <v>556</v>
      </c>
      <c r="B347" s="384">
        <v>0</v>
      </c>
      <c r="C347" s="384">
        <v>20.385000000000002</v>
      </c>
      <c r="D347" s="385">
        <v>20.385000000000002</v>
      </c>
      <c r="E347" s="386" t="s">
        <v>231</v>
      </c>
      <c r="F347" s="384">
        <v>0</v>
      </c>
      <c r="G347" s="385">
        <v>0</v>
      </c>
      <c r="H347" s="387">
        <v>0</v>
      </c>
      <c r="I347" s="384">
        <v>11.917999999999999</v>
      </c>
      <c r="J347" s="385">
        <v>11.917999999999999</v>
      </c>
      <c r="K347" s="388" t="s">
        <v>231</v>
      </c>
    </row>
    <row r="348" spans="1:11" ht="14.45" customHeight="1" thickBot="1" x14ac:dyDescent="0.25">
      <c r="A348" s="401" t="s">
        <v>557</v>
      </c>
      <c r="B348" s="379">
        <v>0</v>
      </c>
      <c r="C348" s="379">
        <v>20.385000000000002</v>
      </c>
      <c r="D348" s="380">
        <v>20.385000000000002</v>
      </c>
      <c r="E348" s="389" t="s">
        <v>231</v>
      </c>
      <c r="F348" s="379">
        <v>0</v>
      </c>
      <c r="G348" s="380">
        <v>0</v>
      </c>
      <c r="H348" s="382">
        <v>0</v>
      </c>
      <c r="I348" s="379">
        <v>11.917999999999999</v>
      </c>
      <c r="J348" s="380">
        <v>11.917999999999999</v>
      </c>
      <c r="K348" s="390" t="s">
        <v>231</v>
      </c>
    </row>
    <row r="349" spans="1:11" ht="14.45" customHeight="1" thickBot="1" x14ac:dyDescent="0.25">
      <c r="A349" s="400" t="s">
        <v>558</v>
      </c>
      <c r="B349" s="384">
        <v>4414.4709703714398</v>
      </c>
      <c r="C349" s="384">
        <v>4956.6155900000003</v>
      </c>
      <c r="D349" s="385">
        <v>542.14461962856399</v>
      </c>
      <c r="E349" s="391">
        <v>1.1228107791999999</v>
      </c>
      <c r="F349" s="384">
        <v>4892.6712388902297</v>
      </c>
      <c r="G349" s="385">
        <v>4484.9486356493799</v>
      </c>
      <c r="H349" s="387">
        <v>381.31858999999997</v>
      </c>
      <c r="I349" s="384">
        <v>4909.1829799999996</v>
      </c>
      <c r="J349" s="385">
        <v>424.234344350622</v>
      </c>
      <c r="K349" s="392">
        <v>1.003374790641</v>
      </c>
    </row>
    <row r="350" spans="1:11" ht="14.45" customHeight="1" thickBot="1" x14ac:dyDescent="0.25">
      <c r="A350" s="401" t="s">
        <v>559</v>
      </c>
      <c r="B350" s="379">
        <v>4414.4709703714398</v>
      </c>
      <c r="C350" s="379">
        <v>4956.6155900000003</v>
      </c>
      <c r="D350" s="380">
        <v>542.14461962856399</v>
      </c>
      <c r="E350" s="381">
        <v>1.1228107791999999</v>
      </c>
      <c r="F350" s="379">
        <v>4892.6712388902297</v>
      </c>
      <c r="G350" s="380">
        <v>4484.9486356493799</v>
      </c>
      <c r="H350" s="382">
        <v>381.31858999999997</v>
      </c>
      <c r="I350" s="379">
        <v>4909.1829799999996</v>
      </c>
      <c r="J350" s="380">
        <v>424.234344350622</v>
      </c>
      <c r="K350" s="383">
        <v>1.003374790641</v>
      </c>
    </row>
    <row r="351" spans="1:11" ht="14.45" customHeight="1" thickBot="1" x14ac:dyDescent="0.25">
      <c r="A351" s="400" t="s">
        <v>560</v>
      </c>
      <c r="B351" s="384">
        <v>0</v>
      </c>
      <c r="C351" s="384">
        <v>35.895119999999999</v>
      </c>
      <c r="D351" s="385">
        <v>35.895119999999999</v>
      </c>
      <c r="E351" s="386" t="s">
        <v>231</v>
      </c>
      <c r="F351" s="384">
        <v>0</v>
      </c>
      <c r="G351" s="385">
        <v>0</v>
      </c>
      <c r="H351" s="387">
        <v>0</v>
      </c>
      <c r="I351" s="384">
        <v>29.853860000000001</v>
      </c>
      <c r="J351" s="385">
        <v>29.853860000000001</v>
      </c>
      <c r="K351" s="388" t="s">
        <v>231</v>
      </c>
    </row>
    <row r="352" spans="1:11" ht="14.45" customHeight="1" thickBot="1" x14ac:dyDescent="0.25">
      <c r="A352" s="401" t="s">
        <v>561</v>
      </c>
      <c r="B352" s="379">
        <v>0</v>
      </c>
      <c r="C352" s="379">
        <v>7.6020000000000004E-2</v>
      </c>
      <c r="D352" s="380">
        <v>7.6020000000000004E-2</v>
      </c>
      <c r="E352" s="389" t="s">
        <v>231</v>
      </c>
      <c r="F352" s="379">
        <v>0</v>
      </c>
      <c r="G352" s="380">
        <v>0</v>
      </c>
      <c r="H352" s="382">
        <v>0</v>
      </c>
      <c r="I352" s="379">
        <v>7.9930000000000001E-2</v>
      </c>
      <c r="J352" s="380">
        <v>7.9930000000000001E-2</v>
      </c>
      <c r="K352" s="390" t="s">
        <v>231</v>
      </c>
    </row>
    <row r="353" spans="1:11" ht="14.45" customHeight="1" thickBot="1" x14ac:dyDescent="0.25">
      <c r="A353" s="401" t="s">
        <v>562</v>
      </c>
      <c r="B353" s="379">
        <v>0</v>
      </c>
      <c r="C353" s="379">
        <v>12.311360000000001</v>
      </c>
      <c r="D353" s="380">
        <v>12.311360000000001</v>
      </c>
      <c r="E353" s="389" t="s">
        <v>231</v>
      </c>
      <c r="F353" s="379">
        <v>0</v>
      </c>
      <c r="G353" s="380">
        <v>0</v>
      </c>
      <c r="H353" s="382">
        <v>0</v>
      </c>
      <c r="I353" s="379">
        <v>11.41131</v>
      </c>
      <c r="J353" s="380">
        <v>11.41131</v>
      </c>
      <c r="K353" s="390" t="s">
        <v>231</v>
      </c>
    </row>
    <row r="354" spans="1:11" ht="14.45" customHeight="1" thickBot="1" x14ac:dyDescent="0.25">
      <c r="A354" s="401" t="s">
        <v>563</v>
      </c>
      <c r="B354" s="379">
        <v>0</v>
      </c>
      <c r="C354" s="379">
        <v>23.507739999999998</v>
      </c>
      <c r="D354" s="380">
        <v>23.507739999999998</v>
      </c>
      <c r="E354" s="389" t="s">
        <v>231</v>
      </c>
      <c r="F354" s="379">
        <v>0</v>
      </c>
      <c r="G354" s="380">
        <v>0</v>
      </c>
      <c r="H354" s="382">
        <v>0</v>
      </c>
      <c r="I354" s="379">
        <v>18.36262</v>
      </c>
      <c r="J354" s="380">
        <v>18.36262</v>
      </c>
      <c r="K354" s="390" t="s">
        <v>231</v>
      </c>
    </row>
    <row r="355" spans="1:11" ht="14.45" customHeight="1" thickBot="1" x14ac:dyDescent="0.25">
      <c r="A355" s="397" t="s">
        <v>564</v>
      </c>
      <c r="B355" s="379">
        <v>0</v>
      </c>
      <c r="C355" s="379">
        <v>8588.9346100000002</v>
      </c>
      <c r="D355" s="380">
        <v>8588.9346100000002</v>
      </c>
      <c r="E355" s="389" t="s">
        <v>219</v>
      </c>
      <c r="F355" s="379">
        <v>10542</v>
      </c>
      <c r="G355" s="380">
        <v>9663.5</v>
      </c>
      <c r="H355" s="382">
        <v>1312.4565399999999</v>
      </c>
      <c r="I355" s="379">
        <v>11144.99166</v>
      </c>
      <c r="J355" s="380">
        <v>1481.4916599999999</v>
      </c>
      <c r="K355" s="383">
        <v>1.057198981217</v>
      </c>
    </row>
    <row r="356" spans="1:11" ht="14.45" customHeight="1" thickBot="1" x14ac:dyDescent="0.25">
      <c r="A356" s="404" t="s">
        <v>565</v>
      </c>
      <c r="B356" s="384">
        <v>0</v>
      </c>
      <c r="C356" s="384">
        <v>8588.9346100000002</v>
      </c>
      <c r="D356" s="385">
        <v>8588.9346100000002</v>
      </c>
      <c r="E356" s="386" t="s">
        <v>219</v>
      </c>
      <c r="F356" s="384">
        <v>10542</v>
      </c>
      <c r="G356" s="385">
        <v>9663.5</v>
      </c>
      <c r="H356" s="387">
        <v>1312.4565399999999</v>
      </c>
      <c r="I356" s="384">
        <v>11144.99166</v>
      </c>
      <c r="J356" s="385">
        <v>1481.4916599999999</v>
      </c>
      <c r="K356" s="392">
        <v>1.057198981217</v>
      </c>
    </row>
    <row r="357" spans="1:11" ht="14.45" customHeight="1" thickBot="1" x14ac:dyDescent="0.25">
      <c r="A357" s="402" t="s">
        <v>566</v>
      </c>
      <c r="B357" s="384">
        <v>0</v>
      </c>
      <c r="C357" s="384">
        <v>8588.9346100000002</v>
      </c>
      <c r="D357" s="385">
        <v>8588.9346100000002</v>
      </c>
      <c r="E357" s="386" t="s">
        <v>219</v>
      </c>
      <c r="F357" s="384">
        <v>10542</v>
      </c>
      <c r="G357" s="385">
        <v>9663.5</v>
      </c>
      <c r="H357" s="387">
        <v>1312.4565399999999</v>
      </c>
      <c r="I357" s="384">
        <v>11144.99166</v>
      </c>
      <c r="J357" s="385">
        <v>1481.4916599999999</v>
      </c>
      <c r="K357" s="392">
        <v>1.057198981217</v>
      </c>
    </row>
    <row r="358" spans="1:11" ht="14.45" customHeight="1" thickBot="1" x14ac:dyDescent="0.25">
      <c r="A358" s="403" t="s">
        <v>567</v>
      </c>
      <c r="B358" s="379">
        <v>0</v>
      </c>
      <c r="C358" s="379">
        <v>3459.86769</v>
      </c>
      <c r="D358" s="380">
        <v>3459.86769</v>
      </c>
      <c r="E358" s="389" t="s">
        <v>231</v>
      </c>
      <c r="F358" s="379">
        <v>10542</v>
      </c>
      <c r="G358" s="380">
        <v>9663.5</v>
      </c>
      <c r="H358" s="382">
        <v>1063.1765399999999</v>
      </c>
      <c r="I358" s="379">
        <v>9898.0900600000004</v>
      </c>
      <c r="J358" s="380">
        <v>234.59005999999999</v>
      </c>
      <c r="K358" s="383">
        <v>0.93891956554699996</v>
      </c>
    </row>
    <row r="359" spans="1:11" ht="14.45" customHeight="1" thickBot="1" x14ac:dyDescent="0.25">
      <c r="A359" s="401" t="s">
        <v>568</v>
      </c>
      <c r="B359" s="379">
        <v>0</v>
      </c>
      <c r="C359" s="379">
        <v>626.81500000000005</v>
      </c>
      <c r="D359" s="380">
        <v>626.81500000000005</v>
      </c>
      <c r="E359" s="389" t="s">
        <v>231</v>
      </c>
      <c r="F359" s="379">
        <v>0</v>
      </c>
      <c r="G359" s="380">
        <v>0</v>
      </c>
      <c r="H359" s="382">
        <v>0</v>
      </c>
      <c r="I359" s="379">
        <v>437.11200000000002</v>
      </c>
      <c r="J359" s="380">
        <v>437.11200000000002</v>
      </c>
      <c r="K359" s="390" t="s">
        <v>231</v>
      </c>
    </row>
    <row r="360" spans="1:11" ht="14.45" customHeight="1" thickBot="1" x14ac:dyDescent="0.25">
      <c r="A360" s="401" t="s">
        <v>569</v>
      </c>
      <c r="B360" s="379">
        <v>0</v>
      </c>
      <c r="C360" s="379">
        <v>2833.05269</v>
      </c>
      <c r="D360" s="380">
        <v>2833.05269</v>
      </c>
      <c r="E360" s="389" t="s">
        <v>231</v>
      </c>
      <c r="F360" s="379">
        <v>10542</v>
      </c>
      <c r="G360" s="380">
        <v>9663.5</v>
      </c>
      <c r="H360" s="382">
        <v>1063.1765399999999</v>
      </c>
      <c r="I360" s="379">
        <v>9460.9780599999995</v>
      </c>
      <c r="J360" s="380">
        <v>-202.521940000001</v>
      </c>
      <c r="K360" s="383">
        <v>0.89745570669700003</v>
      </c>
    </row>
    <row r="361" spans="1:11" ht="14.45" customHeight="1" thickBot="1" x14ac:dyDescent="0.25">
      <c r="A361" s="400" t="s">
        <v>570</v>
      </c>
      <c r="B361" s="384">
        <v>0</v>
      </c>
      <c r="C361" s="384">
        <v>3907.2033200000001</v>
      </c>
      <c r="D361" s="385">
        <v>3907.2033200000001</v>
      </c>
      <c r="E361" s="386" t="s">
        <v>231</v>
      </c>
      <c r="F361" s="384">
        <v>0</v>
      </c>
      <c r="G361" s="385">
        <v>0</v>
      </c>
      <c r="H361" s="387">
        <v>0</v>
      </c>
      <c r="I361" s="384">
        <v>0</v>
      </c>
      <c r="J361" s="385">
        <v>0</v>
      </c>
      <c r="K361" s="392">
        <v>9</v>
      </c>
    </row>
    <row r="362" spans="1:11" ht="14.45" customHeight="1" thickBot="1" x14ac:dyDescent="0.25">
      <c r="A362" s="401" t="s">
        <v>571</v>
      </c>
      <c r="B362" s="379">
        <v>0</v>
      </c>
      <c r="C362" s="379">
        <v>3907.2033200000001</v>
      </c>
      <c r="D362" s="380">
        <v>3907.2033200000001</v>
      </c>
      <c r="E362" s="389" t="s">
        <v>231</v>
      </c>
      <c r="F362" s="379">
        <v>0</v>
      </c>
      <c r="G362" s="380">
        <v>0</v>
      </c>
      <c r="H362" s="382">
        <v>0</v>
      </c>
      <c r="I362" s="379">
        <v>0</v>
      </c>
      <c r="J362" s="380">
        <v>0</v>
      </c>
      <c r="K362" s="383">
        <v>9</v>
      </c>
    </row>
    <row r="363" spans="1:11" ht="14.45" customHeight="1" thickBot="1" x14ac:dyDescent="0.25">
      <c r="A363" s="400" t="s">
        <v>572</v>
      </c>
      <c r="B363" s="384">
        <v>0</v>
      </c>
      <c r="C363" s="384">
        <v>1221.8635999999999</v>
      </c>
      <c r="D363" s="385">
        <v>1221.8635999999999</v>
      </c>
      <c r="E363" s="386" t="s">
        <v>231</v>
      </c>
      <c r="F363" s="384">
        <v>0</v>
      </c>
      <c r="G363" s="385">
        <v>0</v>
      </c>
      <c r="H363" s="387">
        <v>249.28</v>
      </c>
      <c r="I363" s="384">
        <v>1246.9015999999999</v>
      </c>
      <c r="J363" s="385">
        <v>1246.9015999999999</v>
      </c>
      <c r="K363" s="388" t="s">
        <v>231</v>
      </c>
    </row>
    <row r="364" spans="1:11" ht="14.45" customHeight="1" thickBot="1" x14ac:dyDescent="0.25">
      <c r="A364" s="401" t="s">
        <v>573</v>
      </c>
      <c r="B364" s="379">
        <v>0</v>
      </c>
      <c r="C364" s="379">
        <v>1</v>
      </c>
      <c r="D364" s="380">
        <v>1</v>
      </c>
      <c r="E364" s="389" t="s">
        <v>231</v>
      </c>
      <c r="F364" s="379">
        <v>0</v>
      </c>
      <c r="G364" s="380">
        <v>0</v>
      </c>
      <c r="H364" s="382">
        <v>0</v>
      </c>
      <c r="I364" s="379">
        <v>0</v>
      </c>
      <c r="J364" s="380">
        <v>0</v>
      </c>
      <c r="K364" s="383">
        <v>11</v>
      </c>
    </row>
    <row r="365" spans="1:11" ht="14.45" customHeight="1" thickBot="1" x14ac:dyDescent="0.25">
      <c r="A365" s="401" t="s">
        <v>574</v>
      </c>
      <c r="B365" s="379">
        <v>0</v>
      </c>
      <c r="C365" s="379">
        <v>1220.8635999999999</v>
      </c>
      <c r="D365" s="380">
        <v>1220.8635999999999</v>
      </c>
      <c r="E365" s="389" t="s">
        <v>231</v>
      </c>
      <c r="F365" s="379">
        <v>0</v>
      </c>
      <c r="G365" s="380">
        <v>0</v>
      </c>
      <c r="H365" s="382">
        <v>249.28</v>
      </c>
      <c r="I365" s="379">
        <v>1246.9015999999999</v>
      </c>
      <c r="J365" s="380">
        <v>1246.9015999999999</v>
      </c>
      <c r="K365" s="390" t="s">
        <v>231</v>
      </c>
    </row>
    <row r="366" spans="1:11" ht="14.45" customHeight="1" thickBot="1" x14ac:dyDescent="0.25">
      <c r="A366" s="405"/>
      <c r="B366" s="379">
        <v>19246.6190415815</v>
      </c>
      <c r="C366" s="379">
        <v>32442.5760999993</v>
      </c>
      <c r="D366" s="380">
        <v>13195.9570584178</v>
      </c>
      <c r="E366" s="381">
        <v>1.6856246819189999</v>
      </c>
      <c r="F366" s="379">
        <v>33151.979118827301</v>
      </c>
      <c r="G366" s="380">
        <v>30389.3141922584</v>
      </c>
      <c r="H366" s="382">
        <v>2773.1658499999999</v>
      </c>
      <c r="I366" s="379">
        <v>33227.146030000302</v>
      </c>
      <c r="J366" s="380">
        <v>2837.83183774193</v>
      </c>
      <c r="K366" s="383">
        <v>1.0022673431019999</v>
      </c>
    </row>
    <row r="367" spans="1:11" ht="14.45" customHeight="1" thickBot="1" x14ac:dyDescent="0.25">
      <c r="A367" s="406" t="s">
        <v>48</v>
      </c>
      <c r="B367" s="393">
        <v>19246.6190415815</v>
      </c>
      <c r="C367" s="393">
        <v>32442.5760999993</v>
      </c>
      <c r="D367" s="394">
        <v>13195.9570584178</v>
      </c>
      <c r="E367" s="395" t="s">
        <v>219</v>
      </c>
      <c r="F367" s="393">
        <v>33151.979118827301</v>
      </c>
      <c r="G367" s="394">
        <v>30389.314192258302</v>
      </c>
      <c r="H367" s="393">
        <v>2773.1658499999999</v>
      </c>
      <c r="I367" s="393">
        <v>33227.146030000396</v>
      </c>
      <c r="J367" s="394">
        <v>2837.8318377420201</v>
      </c>
      <c r="K367" s="396">
        <v>1.0022673431019999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05C4CD9B-49E4-4143-99E6-B39E80D90FA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7" t="s">
        <v>575</v>
      </c>
      <c r="B5" s="408" t="s">
        <v>576</v>
      </c>
      <c r="C5" s="409" t="s">
        <v>577</v>
      </c>
      <c r="D5" s="409" t="s">
        <v>577</v>
      </c>
      <c r="E5" s="409"/>
      <c r="F5" s="409" t="s">
        <v>577</v>
      </c>
      <c r="G5" s="409" t="s">
        <v>577</v>
      </c>
      <c r="H5" s="409" t="s">
        <v>577</v>
      </c>
      <c r="I5" s="410" t="s">
        <v>577</v>
      </c>
      <c r="J5" s="411" t="s">
        <v>50</v>
      </c>
    </row>
    <row r="6" spans="1:10" ht="14.45" customHeight="1" x14ac:dyDescent="0.2">
      <c r="A6" s="407" t="s">
        <v>575</v>
      </c>
      <c r="B6" s="408" t="s">
        <v>578</v>
      </c>
      <c r="C6" s="409">
        <v>53.63976000000001</v>
      </c>
      <c r="D6" s="409">
        <v>63.716650000000016</v>
      </c>
      <c r="E6" s="409"/>
      <c r="F6" s="409">
        <v>52.775509999999997</v>
      </c>
      <c r="G6" s="409">
        <v>73.333335372924807</v>
      </c>
      <c r="H6" s="409">
        <v>-20.55782537292481</v>
      </c>
      <c r="I6" s="410">
        <v>0.71966602543875424</v>
      </c>
      <c r="J6" s="411" t="s">
        <v>1</v>
      </c>
    </row>
    <row r="7" spans="1:10" ht="14.45" customHeight="1" x14ac:dyDescent="0.2">
      <c r="A7" s="407" t="s">
        <v>575</v>
      </c>
      <c r="B7" s="408" t="s">
        <v>579</v>
      </c>
      <c r="C7" s="409">
        <v>53.63976000000001</v>
      </c>
      <c r="D7" s="409">
        <v>63.716650000000016</v>
      </c>
      <c r="E7" s="409"/>
      <c r="F7" s="409">
        <v>52.775509999999997</v>
      </c>
      <c r="G7" s="409">
        <v>73.333335372924807</v>
      </c>
      <c r="H7" s="409">
        <v>-20.55782537292481</v>
      </c>
      <c r="I7" s="410">
        <v>0.71966602543875424</v>
      </c>
      <c r="J7" s="411" t="s">
        <v>580</v>
      </c>
    </row>
    <row r="9" spans="1:10" ht="14.45" customHeight="1" x14ac:dyDescent="0.2">
      <c r="A9" s="407" t="s">
        <v>575</v>
      </c>
      <c r="B9" s="408" t="s">
        <v>576</v>
      </c>
      <c r="C9" s="409" t="s">
        <v>577</v>
      </c>
      <c r="D9" s="409" t="s">
        <v>577</v>
      </c>
      <c r="E9" s="409"/>
      <c r="F9" s="409" t="s">
        <v>577</v>
      </c>
      <c r="G9" s="409" t="s">
        <v>577</v>
      </c>
      <c r="H9" s="409" t="s">
        <v>577</v>
      </c>
      <c r="I9" s="410" t="s">
        <v>577</v>
      </c>
      <c r="J9" s="411" t="s">
        <v>50</v>
      </c>
    </row>
    <row r="10" spans="1:10" ht="14.45" customHeight="1" x14ac:dyDescent="0.2">
      <c r="A10" s="407" t="s">
        <v>581</v>
      </c>
      <c r="B10" s="408" t="s">
        <v>582</v>
      </c>
      <c r="C10" s="409" t="s">
        <v>577</v>
      </c>
      <c r="D10" s="409" t="s">
        <v>577</v>
      </c>
      <c r="E10" s="409"/>
      <c r="F10" s="409" t="s">
        <v>577</v>
      </c>
      <c r="G10" s="409" t="s">
        <v>577</v>
      </c>
      <c r="H10" s="409" t="s">
        <v>577</v>
      </c>
      <c r="I10" s="410" t="s">
        <v>577</v>
      </c>
      <c r="J10" s="411" t="s">
        <v>0</v>
      </c>
    </row>
    <row r="11" spans="1:10" ht="14.45" customHeight="1" x14ac:dyDescent="0.2">
      <c r="A11" s="407" t="s">
        <v>581</v>
      </c>
      <c r="B11" s="408" t="s">
        <v>578</v>
      </c>
      <c r="C11" s="409">
        <v>0.27893000000000001</v>
      </c>
      <c r="D11" s="409">
        <v>0.17449999999999999</v>
      </c>
      <c r="E11" s="409"/>
      <c r="F11" s="409">
        <v>0</v>
      </c>
      <c r="G11" s="409">
        <v>0</v>
      </c>
      <c r="H11" s="409">
        <v>0</v>
      </c>
      <c r="I11" s="410" t="s">
        <v>577</v>
      </c>
      <c r="J11" s="411" t="s">
        <v>1</v>
      </c>
    </row>
    <row r="12" spans="1:10" ht="14.45" customHeight="1" x14ac:dyDescent="0.2">
      <c r="A12" s="407" t="s">
        <v>581</v>
      </c>
      <c r="B12" s="408" t="s">
        <v>583</v>
      </c>
      <c r="C12" s="409">
        <v>0.27893000000000001</v>
      </c>
      <c r="D12" s="409">
        <v>0.17449999999999999</v>
      </c>
      <c r="E12" s="409"/>
      <c r="F12" s="409">
        <v>0</v>
      </c>
      <c r="G12" s="409">
        <v>0</v>
      </c>
      <c r="H12" s="409">
        <v>0</v>
      </c>
      <c r="I12" s="410" t="s">
        <v>577</v>
      </c>
      <c r="J12" s="411" t="s">
        <v>584</v>
      </c>
    </row>
    <row r="13" spans="1:10" ht="14.45" customHeight="1" x14ac:dyDescent="0.2">
      <c r="A13" s="407" t="s">
        <v>577</v>
      </c>
      <c r="B13" s="408" t="s">
        <v>577</v>
      </c>
      <c r="C13" s="409" t="s">
        <v>577</v>
      </c>
      <c r="D13" s="409" t="s">
        <v>577</v>
      </c>
      <c r="E13" s="409"/>
      <c r="F13" s="409" t="s">
        <v>577</v>
      </c>
      <c r="G13" s="409" t="s">
        <v>577</v>
      </c>
      <c r="H13" s="409" t="s">
        <v>577</v>
      </c>
      <c r="I13" s="410" t="s">
        <v>577</v>
      </c>
      <c r="J13" s="411" t="s">
        <v>585</v>
      </c>
    </row>
    <row r="14" spans="1:10" ht="14.45" customHeight="1" x14ac:dyDescent="0.2">
      <c r="A14" s="407" t="s">
        <v>586</v>
      </c>
      <c r="B14" s="408" t="s">
        <v>587</v>
      </c>
      <c r="C14" s="409" t="s">
        <v>577</v>
      </c>
      <c r="D14" s="409" t="s">
        <v>577</v>
      </c>
      <c r="E14" s="409"/>
      <c r="F14" s="409" t="s">
        <v>577</v>
      </c>
      <c r="G14" s="409" t="s">
        <v>577</v>
      </c>
      <c r="H14" s="409" t="s">
        <v>577</v>
      </c>
      <c r="I14" s="410" t="s">
        <v>577</v>
      </c>
      <c r="J14" s="411" t="s">
        <v>0</v>
      </c>
    </row>
    <row r="15" spans="1:10" ht="14.45" customHeight="1" x14ac:dyDescent="0.2">
      <c r="A15" s="407" t="s">
        <v>586</v>
      </c>
      <c r="B15" s="408" t="s">
        <v>578</v>
      </c>
      <c r="C15" s="409">
        <v>7.3010000000000005E-2</v>
      </c>
      <c r="D15" s="409">
        <v>8.4290000000000004E-2</v>
      </c>
      <c r="E15" s="409"/>
      <c r="F15" s="409">
        <v>0</v>
      </c>
      <c r="G15" s="409">
        <v>0</v>
      </c>
      <c r="H15" s="409">
        <v>0</v>
      </c>
      <c r="I15" s="410" t="s">
        <v>577</v>
      </c>
      <c r="J15" s="411" t="s">
        <v>1</v>
      </c>
    </row>
    <row r="16" spans="1:10" ht="14.45" customHeight="1" x14ac:dyDescent="0.2">
      <c r="A16" s="407" t="s">
        <v>586</v>
      </c>
      <c r="B16" s="408" t="s">
        <v>588</v>
      </c>
      <c r="C16" s="409">
        <v>7.3010000000000005E-2</v>
      </c>
      <c r="D16" s="409">
        <v>8.4290000000000004E-2</v>
      </c>
      <c r="E16" s="409"/>
      <c r="F16" s="409">
        <v>0</v>
      </c>
      <c r="G16" s="409">
        <v>0</v>
      </c>
      <c r="H16" s="409">
        <v>0</v>
      </c>
      <c r="I16" s="410" t="s">
        <v>577</v>
      </c>
      <c r="J16" s="411" t="s">
        <v>584</v>
      </c>
    </row>
    <row r="17" spans="1:10" ht="14.45" customHeight="1" x14ac:dyDescent="0.2">
      <c r="A17" s="407" t="s">
        <v>577</v>
      </c>
      <c r="B17" s="408" t="s">
        <v>577</v>
      </c>
      <c r="C17" s="409" t="s">
        <v>577</v>
      </c>
      <c r="D17" s="409" t="s">
        <v>577</v>
      </c>
      <c r="E17" s="409"/>
      <c r="F17" s="409" t="s">
        <v>577</v>
      </c>
      <c r="G17" s="409" t="s">
        <v>577</v>
      </c>
      <c r="H17" s="409" t="s">
        <v>577</v>
      </c>
      <c r="I17" s="410" t="s">
        <v>577</v>
      </c>
      <c r="J17" s="411" t="s">
        <v>585</v>
      </c>
    </row>
    <row r="18" spans="1:10" ht="14.45" customHeight="1" x14ac:dyDescent="0.2">
      <c r="A18" s="407" t="s">
        <v>589</v>
      </c>
      <c r="B18" s="408" t="s">
        <v>590</v>
      </c>
      <c r="C18" s="409" t="s">
        <v>577</v>
      </c>
      <c r="D18" s="409" t="s">
        <v>577</v>
      </c>
      <c r="E18" s="409"/>
      <c r="F18" s="409" t="s">
        <v>577</v>
      </c>
      <c r="G18" s="409" t="s">
        <v>577</v>
      </c>
      <c r="H18" s="409" t="s">
        <v>577</v>
      </c>
      <c r="I18" s="410" t="s">
        <v>577</v>
      </c>
      <c r="J18" s="411" t="s">
        <v>0</v>
      </c>
    </row>
    <row r="19" spans="1:10" ht="14.45" customHeight="1" x14ac:dyDescent="0.2">
      <c r="A19" s="407" t="s">
        <v>589</v>
      </c>
      <c r="B19" s="408" t="s">
        <v>578</v>
      </c>
      <c r="C19" s="409">
        <v>44.169650000000011</v>
      </c>
      <c r="D19" s="409">
        <v>55.341100000000012</v>
      </c>
      <c r="E19" s="409"/>
      <c r="F19" s="409">
        <v>45.70673</v>
      </c>
      <c r="G19" s="409">
        <v>61</v>
      </c>
      <c r="H19" s="409">
        <v>-15.29327</v>
      </c>
      <c r="I19" s="410">
        <v>0.74929065573770492</v>
      </c>
      <c r="J19" s="411" t="s">
        <v>1</v>
      </c>
    </row>
    <row r="20" spans="1:10" ht="14.45" customHeight="1" x14ac:dyDescent="0.2">
      <c r="A20" s="407" t="s">
        <v>589</v>
      </c>
      <c r="B20" s="408" t="s">
        <v>591</v>
      </c>
      <c r="C20" s="409">
        <v>44.169650000000011</v>
      </c>
      <c r="D20" s="409">
        <v>55.341100000000012</v>
      </c>
      <c r="E20" s="409"/>
      <c r="F20" s="409">
        <v>45.70673</v>
      </c>
      <c r="G20" s="409">
        <v>61</v>
      </c>
      <c r="H20" s="409">
        <v>-15.29327</v>
      </c>
      <c r="I20" s="410">
        <v>0.74929065573770492</v>
      </c>
      <c r="J20" s="411" t="s">
        <v>584</v>
      </c>
    </row>
    <row r="21" spans="1:10" ht="14.45" customHeight="1" x14ac:dyDescent="0.2">
      <c r="A21" s="407" t="s">
        <v>577</v>
      </c>
      <c r="B21" s="408" t="s">
        <v>577</v>
      </c>
      <c r="C21" s="409" t="s">
        <v>577</v>
      </c>
      <c r="D21" s="409" t="s">
        <v>577</v>
      </c>
      <c r="E21" s="409"/>
      <c r="F21" s="409" t="s">
        <v>577</v>
      </c>
      <c r="G21" s="409" t="s">
        <v>577</v>
      </c>
      <c r="H21" s="409" t="s">
        <v>577</v>
      </c>
      <c r="I21" s="410" t="s">
        <v>577</v>
      </c>
      <c r="J21" s="411" t="s">
        <v>585</v>
      </c>
    </row>
    <row r="22" spans="1:10" ht="14.45" customHeight="1" x14ac:dyDescent="0.2">
      <c r="A22" s="407" t="s">
        <v>592</v>
      </c>
      <c r="B22" s="408" t="s">
        <v>593</v>
      </c>
      <c r="C22" s="409" t="s">
        <v>577</v>
      </c>
      <c r="D22" s="409" t="s">
        <v>577</v>
      </c>
      <c r="E22" s="409"/>
      <c r="F22" s="409" t="s">
        <v>577</v>
      </c>
      <c r="G22" s="409" t="s">
        <v>577</v>
      </c>
      <c r="H22" s="409" t="s">
        <v>577</v>
      </c>
      <c r="I22" s="410" t="s">
        <v>577</v>
      </c>
      <c r="J22" s="411" t="s">
        <v>0</v>
      </c>
    </row>
    <row r="23" spans="1:10" ht="14.45" customHeight="1" x14ac:dyDescent="0.2">
      <c r="A23" s="407" t="s">
        <v>592</v>
      </c>
      <c r="B23" s="408" t="s">
        <v>578</v>
      </c>
      <c r="C23" s="409">
        <v>1.63493</v>
      </c>
      <c r="D23" s="409">
        <v>3.2374999999999998</v>
      </c>
      <c r="E23" s="409"/>
      <c r="F23" s="409">
        <v>1.2621800000000001</v>
      </c>
      <c r="G23" s="409">
        <v>5</v>
      </c>
      <c r="H23" s="409">
        <v>-3.7378200000000001</v>
      </c>
      <c r="I23" s="410">
        <v>0.25243599999999999</v>
      </c>
      <c r="J23" s="411" t="s">
        <v>1</v>
      </c>
    </row>
    <row r="24" spans="1:10" ht="14.45" customHeight="1" x14ac:dyDescent="0.2">
      <c r="A24" s="407" t="s">
        <v>592</v>
      </c>
      <c r="B24" s="408" t="s">
        <v>594</v>
      </c>
      <c r="C24" s="409">
        <v>1.63493</v>
      </c>
      <c r="D24" s="409">
        <v>3.2374999999999998</v>
      </c>
      <c r="E24" s="409"/>
      <c r="F24" s="409">
        <v>1.2621800000000001</v>
      </c>
      <c r="G24" s="409">
        <v>5</v>
      </c>
      <c r="H24" s="409">
        <v>-3.7378200000000001</v>
      </c>
      <c r="I24" s="410">
        <v>0.25243599999999999</v>
      </c>
      <c r="J24" s="411" t="s">
        <v>584</v>
      </c>
    </row>
    <row r="25" spans="1:10" ht="14.45" customHeight="1" x14ac:dyDescent="0.2">
      <c r="A25" s="407" t="s">
        <v>577</v>
      </c>
      <c r="B25" s="408" t="s">
        <v>577</v>
      </c>
      <c r="C25" s="409" t="s">
        <v>577</v>
      </c>
      <c r="D25" s="409" t="s">
        <v>577</v>
      </c>
      <c r="E25" s="409"/>
      <c r="F25" s="409" t="s">
        <v>577</v>
      </c>
      <c r="G25" s="409" t="s">
        <v>577</v>
      </c>
      <c r="H25" s="409" t="s">
        <v>577</v>
      </c>
      <c r="I25" s="410" t="s">
        <v>577</v>
      </c>
      <c r="J25" s="411" t="s">
        <v>585</v>
      </c>
    </row>
    <row r="26" spans="1:10" ht="14.45" customHeight="1" x14ac:dyDescent="0.2">
      <c r="A26" s="407" t="s">
        <v>595</v>
      </c>
      <c r="B26" s="408" t="s">
        <v>596</v>
      </c>
      <c r="C26" s="409" t="s">
        <v>577</v>
      </c>
      <c r="D26" s="409" t="s">
        <v>577</v>
      </c>
      <c r="E26" s="409"/>
      <c r="F26" s="409" t="s">
        <v>577</v>
      </c>
      <c r="G26" s="409" t="s">
        <v>577</v>
      </c>
      <c r="H26" s="409" t="s">
        <v>577</v>
      </c>
      <c r="I26" s="410" t="s">
        <v>577</v>
      </c>
      <c r="J26" s="411" t="s">
        <v>0</v>
      </c>
    </row>
    <row r="27" spans="1:10" ht="14.45" customHeight="1" x14ac:dyDescent="0.2">
      <c r="A27" s="407" t="s">
        <v>595</v>
      </c>
      <c r="B27" s="408" t="s">
        <v>578</v>
      </c>
      <c r="C27" s="409">
        <v>7.4832399999999977</v>
      </c>
      <c r="D27" s="409">
        <v>4.8792600000000004</v>
      </c>
      <c r="E27" s="409"/>
      <c r="F27" s="409">
        <v>5.8065999999999995</v>
      </c>
      <c r="G27" s="409">
        <v>6</v>
      </c>
      <c r="H27" s="409">
        <v>-0.19340000000000046</v>
      </c>
      <c r="I27" s="410">
        <v>0.96776666666666655</v>
      </c>
      <c r="J27" s="411" t="s">
        <v>1</v>
      </c>
    </row>
    <row r="28" spans="1:10" ht="14.45" customHeight="1" x14ac:dyDescent="0.2">
      <c r="A28" s="407" t="s">
        <v>595</v>
      </c>
      <c r="B28" s="408" t="s">
        <v>597</v>
      </c>
      <c r="C28" s="409">
        <v>7.4832399999999977</v>
      </c>
      <c r="D28" s="409">
        <v>4.8792600000000004</v>
      </c>
      <c r="E28" s="409"/>
      <c r="F28" s="409">
        <v>5.8065999999999995</v>
      </c>
      <c r="G28" s="409">
        <v>6</v>
      </c>
      <c r="H28" s="409">
        <v>-0.19340000000000046</v>
      </c>
      <c r="I28" s="410">
        <v>0.96776666666666655</v>
      </c>
      <c r="J28" s="411" t="s">
        <v>584</v>
      </c>
    </row>
    <row r="29" spans="1:10" ht="14.45" customHeight="1" x14ac:dyDescent="0.2">
      <c r="A29" s="407" t="s">
        <v>577</v>
      </c>
      <c r="B29" s="408" t="s">
        <v>577</v>
      </c>
      <c r="C29" s="409" t="s">
        <v>577</v>
      </c>
      <c r="D29" s="409" t="s">
        <v>577</v>
      </c>
      <c r="E29" s="409"/>
      <c r="F29" s="409" t="s">
        <v>577</v>
      </c>
      <c r="G29" s="409" t="s">
        <v>577</v>
      </c>
      <c r="H29" s="409" t="s">
        <v>577</v>
      </c>
      <c r="I29" s="410" t="s">
        <v>577</v>
      </c>
      <c r="J29" s="411" t="s">
        <v>585</v>
      </c>
    </row>
    <row r="30" spans="1:10" ht="14.45" customHeight="1" x14ac:dyDescent="0.2">
      <c r="A30" s="407" t="s">
        <v>575</v>
      </c>
      <c r="B30" s="408" t="s">
        <v>579</v>
      </c>
      <c r="C30" s="409">
        <v>53.639760000000003</v>
      </c>
      <c r="D30" s="409">
        <v>63.716650000000008</v>
      </c>
      <c r="E30" s="409"/>
      <c r="F30" s="409">
        <v>52.775509999999997</v>
      </c>
      <c r="G30" s="409">
        <v>73</v>
      </c>
      <c r="H30" s="409">
        <v>-20.224490000000003</v>
      </c>
      <c r="I30" s="410">
        <v>0.72295219178082193</v>
      </c>
      <c r="J30" s="411" t="s">
        <v>580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 xr:uid="{6941F6AF-DB28-4D89-B15B-8D38533798E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7" t="s">
        <v>575</v>
      </c>
      <c r="B5" s="408" t="s">
        <v>576</v>
      </c>
      <c r="C5" s="409" t="s">
        <v>577</v>
      </c>
      <c r="D5" s="409" t="s">
        <v>577</v>
      </c>
      <c r="E5" s="409"/>
      <c r="F5" s="409" t="s">
        <v>577</v>
      </c>
      <c r="G5" s="409" t="s">
        <v>577</v>
      </c>
      <c r="H5" s="409" t="s">
        <v>577</v>
      </c>
      <c r="I5" s="410" t="s">
        <v>577</v>
      </c>
      <c r="J5" s="411" t="s">
        <v>50</v>
      </c>
    </row>
    <row r="6" spans="1:10" ht="14.45" customHeight="1" x14ac:dyDescent="0.2">
      <c r="A6" s="407" t="s">
        <v>575</v>
      </c>
      <c r="B6" s="408" t="s">
        <v>598</v>
      </c>
      <c r="C6" s="409">
        <v>29.04561</v>
      </c>
      <c r="D6" s="409">
        <v>32.603529999999999</v>
      </c>
      <c r="E6" s="409"/>
      <c r="F6" s="409">
        <v>13.144880000000001</v>
      </c>
      <c r="G6" s="409">
        <v>22.916666992187501</v>
      </c>
      <c r="H6" s="409">
        <v>-9.7717869921875007</v>
      </c>
      <c r="I6" s="410">
        <v>0.57359475548871086</v>
      </c>
      <c r="J6" s="411" t="s">
        <v>1</v>
      </c>
    </row>
    <row r="7" spans="1:10" ht="14.45" customHeight="1" x14ac:dyDescent="0.2">
      <c r="A7" s="407" t="s">
        <v>575</v>
      </c>
      <c r="B7" s="408" t="s">
        <v>599</v>
      </c>
      <c r="C7" s="409">
        <v>9.0063399999999998</v>
      </c>
      <c r="D7" s="409">
        <v>10.477959999999999</v>
      </c>
      <c r="E7" s="409"/>
      <c r="F7" s="409">
        <v>8.2132499999999986</v>
      </c>
      <c r="G7" s="409">
        <v>9.1666672363281254</v>
      </c>
      <c r="H7" s="409">
        <v>-0.9534172363281268</v>
      </c>
      <c r="I7" s="410">
        <v>0.89599085340965912</v>
      </c>
      <c r="J7" s="411" t="s">
        <v>1</v>
      </c>
    </row>
    <row r="8" spans="1:10" ht="14.45" customHeight="1" x14ac:dyDescent="0.2">
      <c r="A8" s="407" t="s">
        <v>575</v>
      </c>
      <c r="B8" s="408" t="s">
        <v>600</v>
      </c>
      <c r="C8" s="409">
        <v>21.938770000000002</v>
      </c>
      <c r="D8" s="409">
        <v>20.855399999999999</v>
      </c>
      <c r="E8" s="409"/>
      <c r="F8" s="409">
        <v>23.449159999999999</v>
      </c>
      <c r="G8" s="409">
        <v>22.916667419433594</v>
      </c>
      <c r="H8" s="409">
        <v>0.53249258056640514</v>
      </c>
      <c r="I8" s="410">
        <v>1.0232360391160036</v>
      </c>
      <c r="J8" s="411" t="s">
        <v>1</v>
      </c>
    </row>
    <row r="9" spans="1:10" ht="14.45" customHeight="1" x14ac:dyDescent="0.2">
      <c r="A9" s="407" t="s">
        <v>575</v>
      </c>
      <c r="B9" s="408" t="s">
        <v>601</v>
      </c>
      <c r="C9" s="409">
        <v>855.87955999999986</v>
      </c>
      <c r="D9" s="409">
        <v>1082.6113800000003</v>
      </c>
      <c r="E9" s="409"/>
      <c r="F9" s="409">
        <v>1229.2665399999998</v>
      </c>
      <c r="G9" s="409">
        <v>1081.6666441650391</v>
      </c>
      <c r="H9" s="409">
        <v>147.59989583496076</v>
      </c>
      <c r="I9" s="410">
        <v>1.1364559928247544</v>
      </c>
      <c r="J9" s="411" t="s">
        <v>1</v>
      </c>
    </row>
    <row r="10" spans="1:10" ht="14.45" customHeight="1" x14ac:dyDescent="0.2">
      <c r="A10" s="407" t="s">
        <v>575</v>
      </c>
      <c r="B10" s="408" t="s">
        <v>602</v>
      </c>
      <c r="C10" s="409">
        <v>728.32848999999976</v>
      </c>
      <c r="D10" s="409">
        <v>572.98628000000008</v>
      </c>
      <c r="E10" s="409"/>
      <c r="F10" s="409">
        <v>802.85851000000014</v>
      </c>
      <c r="G10" s="409">
        <v>550</v>
      </c>
      <c r="H10" s="409">
        <v>252.85851000000014</v>
      </c>
      <c r="I10" s="410">
        <v>1.4597427454545457</v>
      </c>
      <c r="J10" s="411" t="s">
        <v>1</v>
      </c>
    </row>
    <row r="11" spans="1:10" ht="14.45" customHeight="1" x14ac:dyDescent="0.2">
      <c r="A11" s="407" t="s">
        <v>575</v>
      </c>
      <c r="B11" s="408" t="s">
        <v>603</v>
      </c>
      <c r="C11" s="409">
        <v>60.525750000000002</v>
      </c>
      <c r="D11" s="409">
        <v>57.061899999999994</v>
      </c>
      <c r="E11" s="409"/>
      <c r="F11" s="409">
        <v>66.814050000000009</v>
      </c>
      <c r="G11" s="409">
        <v>59.58333154296875</v>
      </c>
      <c r="H11" s="409">
        <v>7.2307184570312586</v>
      </c>
      <c r="I11" s="410">
        <v>1.1213547190092383</v>
      </c>
      <c r="J11" s="411" t="s">
        <v>1</v>
      </c>
    </row>
    <row r="12" spans="1:10" ht="14.45" customHeight="1" x14ac:dyDescent="0.2">
      <c r="A12" s="407" t="s">
        <v>575</v>
      </c>
      <c r="B12" s="408" t="s">
        <v>604</v>
      </c>
      <c r="C12" s="409">
        <v>231.90618999999998</v>
      </c>
      <c r="D12" s="409">
        <v>260.15866</v>
      </c>
      <c r="E12" s="409"/>
      <c r="F12" s="409">
        <v>245.35410000000002</v>
      </c>
      <c r="G12" s="409">
        <v>238.33334765625</v>
      </c>
      <c r="H12" s="409">
        <v>7.0207523437500186</v>
      </c>
      <c r="I12" s="410">
        <v>1.0294577003713139</v>
      </c>
      <c r="J12" s="411" t="s">
        <v>1</v>
      </c>
    </row>
    <row r="13" spans="1:10" ht="14.45" customHeight="1" x14ac:dyDescent="0.2">
      <c r="A13" s="407" t="s">
        <v>575</v>
      </c>
      <c r="B13" s="408" t="s">
        <v>579</v>
      </c>
      <c r="C13" s="409">
        <v>1936.6307099999995</v>
      </c>
      <c r="D13" s="409">
        <v>2036.7551100000003</v>
      </c>
      <c r="E13" s="409"/>
      <c r="F13" s="409">
        <v>2389.1004899999998</v>
      </c>
      <c r="G13" s="409">
        <v>1984.5833250122071</v>
      </c>
      <c r="H13" s="409">
        <v>404.51716498779274</v>
      </c>
      <c r="I13" s="410">
        <v>1.2038297711613115</v>
      </c>
      <c r="J13" s="411" t="s">
        <v>580</v>
      </c>
    </row>
    <row r="15" spans="1:10" ht="14.45" customHeight="1" x14ac:dyDescent="0.2">
      <c r="A15" s="407" t="s">
        <v>575</v>
      </c>
      <c r="B15" s="408" t="s">
        <v>576</v>
      </c>
      <c r="C15" s="409" t="s">
        <v>577</v>
      </c>
      <c r="D15" s="409" t="s">
        <v>577</v>
      </c>
      <c r="E15" s="409"/>
      <c r="F15" s="409" t="s">
        <v>577</v>
      </c>
      <c r="G15" s="409" t="s">
        <v>577</v>
      </c>
      <c r="H15" s="409" t="s">
        <v>577</v>
      </c>
      <c r="I15" s="410" t="s">
        <v>577</v>
      </c>
      <c r="J15" s="411" t="s">
        <v>50</v>
      </c>
    </row>
    <row r="16" spans="1:10" ht="14.45" customHeight="1" x14ac:dyDescent="0.2">
      <c r="A16" s="407" t="s">
        <v>581</v>
      </c>
      <c r="B16" s="408" t="s">
        <v>582</v>
      </c>
      <c r="C16" s="409" t="s">
        <v>577</v>
      </c>
      <c r="D16" s="409" t="s">
        <v>577</v>
      </c>
      <c r="E16" s="409"/>
      <c r="F16" s="409" t="s">
        <v>577</v>
      </c>
      <c r="G16" s="409" t="s">
        <v>577</v>
      </c>
      <c r="H16" s="409" t="s">
        <v>577</v>
      </c>
      <c r="I16" s="410" t="s">
        <v>577</v>
      </c>
      <c r="J16" s="411" t="s">
        <v>0</v>
      </c>
    </row>
    <row r="17" spans="1:10" ht="14.45" customHeight="1" x14ac:dyDescent="0.2">
      <c r="A17" s="407" t="s">
        <v>581</v>
      </c>
      <c r="B17" s="408" t="s">
        <v>601</v>
      </c>
      <c r="C17" s="409">
        <v>6.0694999999999997</v>
      </c>
      <c r="D17" s="409">
        <v>7.5867000000000004</v>
      </c>
      <c r="E17" s="409"/>
      <c r="F17" s="409">
        <v>7.5867000000000004</v>
      </c>
      <c r="G17" s="409">
        <v>9</v>
      </c>
      <c r="H17" s="409">
        <v>-1.4132999999999996</v>
      </c>
      <c r="I17" s="410">
        <v>0.84296666666666675</v>
      </c>
      <c r="J17" s="411" t="s">
        <v>1</v>
      </c>
    </row>
    <row r="18" spans="1:10" ht="14.45" customHeight="1" x14ac:dyDescent="0.2">
      <c r="A18" s="407" t="s">
        <v>581</v>
      </c>
      <c r="B18" s="408" t="s">
        <v>583</v>
      </c>
      <c r="C18" s="409">
        <v>6.0694999999999997</v>
      </c>
      <c r="D18" s="409">
        <v>7.5867000000000004</v>
      </c>
      <c r="E18" s="409"/>
      <c r="F18" s="409">
        <v>7.5867000000000004</v>
      </c>
      <c r="G18" s="409">
        <v>9</v>
      </c>
      <c r="H18" s="409">
        <v>-1.4132999999999996</v>
      </c>
      <c r="I18" s="410">
        <v>0.84296666666666675</v>
      </c>
      <c r="J18" s="411" t="s">
        <v>584</v>
      </c>
    </row>
    <row r="19" spans="1:10" ht="14.45" customHeight="1" x14ac:dyDescent="0.2">
      <c r="A19" s="407" t="s">
        <v>577</v>
      </c>
      <c r="B19" s="408" t="s">
        <v>577</v>
      </c>
      <c r="C19" s="409" t="s">
        <v>577</v>
      </c>
      <c r="D19" s="409" t="s">
        <v>577</v>
      </c>
      <c r="E19" s="409"/>
      <c r="F19" s="409" t="s">
        <v>577</v>
      </c>
      <c r="G19" s="409" t="s">
        <v>577</v>
      </c>
      <c r="H19" s="409" t="s">
        <v>577</v>
      </c>
      <c r="I19" s="410" t="s">
        <v>577</v>
      </c>
      <c r="J19" s="411" t="s">
        <v>585</v>
      </c>
    </row>
    <row r="20" spans="1:10" ht="14.45" customHeight="1" x14ac:dyDescent="0.2">
      <c r="A20" s="407" t="s">
        <v>605</v>
      </c>
      <c r="B20" s="408" t="s">
        <v>606</v>
      </c>
      <c r="C20" s="409" t="s">
        <v>577</v>
      </c>
      <c r="D20" s="409" t="s">
        <v>577</v>
      </c>
      <c r="E20" s="409"/>
      <c r="F20" s="409" t="s">
        <v>577</v>
      </c>
      <c r="G20" s="409" t="s">
        <v>577</v>
      </c>
      <c r="H20" s="409" t="s">
        <v>577</v>
      </c>
      <c r="I20" s="410" t="s">
        <v>577</v>
      </c>
      <c r="J20" s="411" t="s">
        <v>0</v>
      </c>
    </row>
    <row r="21" spans="1:10" ht="14.45" customHeight="1" x14ac:dyDescent="0.2">
      <c r="A21" s="407" t="s">
        <v>605</v>
      </c>
      <c r="B21" s="408" t="s">
        <v>601</v>
      </c>
      <c r="C21" s="409">
        <v>1.0116000000000001</v>
      </c>
      <c r="D21" s="409">
        <v>1.0116000000000001</v>
      </c>
      <c r="E21" s="409"/>
      <c r="F21" s="409">
        <v>0</v>
      </c>
      <c r="G21" s="409">
        <v>2</v>
      </c>
      <c r="H21" s="409">
        <v>-2</v>
      </c>
      <c r="I21" s="410">
        <v>0</v>
      </c>
      <c r="J21" s="411" t="s">
        <v>1</v>
      </c>
    </row>
    <row r="22" spans="1:10" ht="14.45" customHeight="1" x14ac:dyDescent="0.2">
      <c r="A22" s="407" t="s">
        <v>605</v>
      </c>
      <c r="B22" s="408" t="s">
        <v>607</v>
      </c>
      <c r="C22" s="409">
        <v>1.0116000000000001</v>
      </c>
      <c r="D22" s="409">
        <v>1.0116000000000001</v>
      </c>
      <c r="E22" s="409"/>
      <c r="F22" s="409">
        <v>0</v>
      </c>
      <c r="G22" s="409">
        <v>2</v>
      </c>
      <c r="H22" s="409">
        <v>-2</v>
      </c>
      <c r="I22" s="410">
        <v>0</v>
      </c>
      <c r="J22" s="411" t="s">
        <v>584</v>
      </c>
    </row>
    <row r="23" spans="1:10" ht="14.45" customHeight="1" x14ac:dyDescent="0.2">
      <c r="A23" s="407" t="s">
        <v>577</v>
      </c>
      <c r="B23" s="408" t="s">
        <v>577</v>
      </c>
      <c r="C23" s="409" t="s">
        <v>577</v>
      </c>
      <c r="D23" s="409" t="s">
        <v>577</v>
      </c>
      <c r="E23" s="409"/>
      <c r="F23" s="409" t="s">
        <v>577</v>
      </c>
      <c r="G23" s="409" t="s">
        <v>577</v>
      </c>
      <c r="H23" s="409" t="s">
        <v>577</v>
      </c>
      <c r="I23" s="410" t="s">
        <v>577</v>
      </c>
      <c r="J23" s="411" t="s">
        <v>585</v>
      </c>
    </row>
    <row r="24" spans="1:10" ht="14.45" customHeight="1" x14ac:dyDescent="0.2">
      <c r="A24" s="407" t="s">
        <v>586</v>
      </c>
      <c r="B24" s="408" t="s">
        <v>587</v>
      </c>
      <c r="C24" s="409" t="s">
        <v>577</v>
      </c>
      <c r="D24" s="409" t="s">
        <v>577</v>
      </c>
      <c r="E24" s="409"/>
      <c r="F24" s="409" t="s">
        <v>577</v>
      </c>
      <c r="G24" s="409" t="s">
        <v>577</v>
      </c>
      <c r="H24" s="409" t="s">
        <v>577</v>
      </c>
      <c r="I24" s="410" t="s">
        <v>577</v>
      </c>
      <c r="J24" s="411" t="s">
        <v>0</v>
      </c>
    </row>
    <row r="25" spans="1:10" ht="14.45" customHeight="1" x14ac:dyDescent="0.2">
      <c r="A25" s="407" t="s">
        <v>586</v>
      </c>
      <c r="B25" s="408" t="s">
        <v>600</v>
      </c>
      <c r="C25" s="409">
        <v>0.25918999999999998</v>
      </c>
      <c r="D25" s="409">
        <v>0</v>
      </c>
      <c r="E25" s="409"/>
      <c r="F25" s="409">
        <v>2.3600000000000003E-2</v>
      </c>
      <c r="G25" s="409">
        <v>0</v>
      </c>
      <c r="H25" s="409">
        <v>2.3600000000000003E-2</v>
      </c>
      <c r="I25" s="410" t="s">
        <v>577</v>
      </c>
      <c r="J25" s="411" t="s">
        <v>1</v>
      </c>
    </row>
    <row r="26" spans="1:10" ht="14.45" customHeight="1" x14ac:dyDescent="0.2">
      <c r="A26" s="407" t="s">
        <v>586</v>
      </c>
      <c r="B26" s="408" t="s">
        <v>601</v>
      </c>
      <c r="C26" s="409">
        <v>0.39688000000000001</v>
      </c>
      <c r="D26" s="409">
        <v>0</v>
      </c>
      <c r="E26" s="409"/>
      <c r="F26" s="409">
        <v>0</v>
      </c>
      <c r="G26" s="409">
        <v>0</v>
      </c>
      <c r="H26" s="409">
        <v>0</v>
      </c>
      <c r="I26" s="410" t="s">
        <v>577</v>
      </c>
      <c r="J26" s="411" t="s">
        <v>1</v>
      </c>
    </row>
    <row r="27" spans="1:10" ht="14.45" customHeight="1" x14ac:dyDescent="0.2">
      <c r="A27" s="407" t="s">
        <v>586</v>
      </c>
      <c r="B27" s="408" t="s">
        <v>604</v>
      </c>
      <c r="C27" s="409">
        <v>0.55200000000000005</v>
      </c>
      <c r="D27" s="409">
        <v>0</v>
      </c>
      <c r="E27" s="409"/>
      <c r="F27" s="409">
        <v>0.378</v>
      </c>
      <c r="G27" s="409">
        <v>0</v>
      </c>
      <c r="H27" s="409">
        <v>0.378</v>
      </c>
      <c r="I27" s="410" t="s">
        <v>577</v>
      </c>
      <c r="J27" s="411" t="s">
        <v>1</v>
      </c>
    </row>
    <row r="28" spans="1:10" ht="14.45" customHeight="1" x14ac:dyDescent="0.2">
      <c r="A28" s="407" t="s">
        <v>586</v>
      </c>
      <c r="B28" s="408" t="s">
        <v>588</v>
      </c>
      <c r="C28" s="409">
        <v>1.20807</v>
      </c>
      <c r="D28" s="409">
        <v>0</v>
      </c>
      <c r="E28" s="409"/>
      <c r="F28" s="409">
        <v>0.40160000000000001</v>
      </c>
      <c r="G28" s="409">
        <v>0</v>
      </c>
      <c r="H28" s="409">
        <v>0.40160000000000001</v>
      </c>
      <c r="I28" s="410" t="s">
        <v>577</v>
      </c>
      <c r="J28" s="411" t="s">
        <v>584</v>
      </c>
    </row>
    <row r="29" spans="1:10" ht="14.45" customHeight="1" x14ac:dyDescent="0.2">
      <c r="A29" s="407" t="s">
        <v>577</v>
      </c>
      <c r="B29" s="408" t="s">
        <v>577</v>
      </c>
      <c r="C29" s="409" t="s">
        <v>577</v>
      </c>
      <c r="D29" s="409" t="s">
        <v>577</v>
      </c>
      <c r="E29" s="409"/>
      <c r="F29" s="409" t="s">
        <v>577</v>
      </c>
      <c r="G29" s="409" t="s">
        <v>577</v>
      </c>
      <c r="H29" s="409" t="s">
        <v>577</v>
      </c>
      <c r="I29" s="410" t="s">
        <v>577</v>
      </c>
      <c r="J29" s="411" t="s">
        <v>585</v>
      </c>
    </row>
    <row r="30" spans="1:10" ht="14.45" customHeight="1" x14ac:dyDescent="0.2">
      <c r="A30" s="407" t="s">
        <v>589</v>
      </c>
      <c r="B30" s="408" t="s">
        <v>590</v>
      </c>
      <c r="C30" s="409" t="s">
        <v>577</v>
      </c>
      <c r="D30" s="409" t="s">
        <v>577</v>
      </c>
      <c r="E30" s="409"/>
      <c r="F30" s="409" t="s">
        <v>577</v>
      </c>
      <c r="G30" s="409" t="s">
        <v>577</v>
      </c>
      <c r="H30" s="409" t="s">
        <v>577</v>
      </c>
      <c r="I30" s="410" t="s">
        <v>577</v>
      </c>
      <c r="J30" s="411" t="s">
        <v>0</v>
      </c>
    </row>
    <row r="31" spans="1:10" ht="14.45" customHeight="1" x14ac:dyDescent="0.2">
      <c r="A31" s="407" t="s">
        <v>589</v>
      </c>
      <c r="B31" s="408" t="s">
        <v>598</v>
      </c>
      <c r="C31" s="409">
        <v>2.7453300000000005</v>
      </c>
      <c r="D31" s="409">
        <v>0</v>
      </c>
      <c r="E31" s="409"/>
      <c r="F31" s="409">
        <v>0</v>
      </c>
      <c r="G31" s="409">
        <v>0</v>
      </c>
      <c r="H31" s="409">
        <v>0</v>
      </c>
      <c r="I31" s="410" t="s">
        <v>577</v>
      </c>
      <c r="J31" s="411" t="s">
        <v>1</v>
      </c>
    </row>
    <row r="32" spans="1:10" ht="14.45" customHeight="1" x14ac:dyDescent="0.2">
      <c r="A32" s="407" t="s">
        <v>589</v>
      </c>
      <c r="B32" s="408" t="s">
        <v>600</v>
      </c>
      <c r="C32" s="409">
        <v>17.353580000000001</v>
      </c>
      <c r="D32" s="409">
        <v>19.601279999999999</v>
      </c>
      <c r="E32" s="409"/>
      <c r="F32" s="409">
        <v>23.425560000000001</v>
      </c>
      <c r="G32" s="409">
        <v>22</v>
      </c>
      <c r="H32" s="409">
        <v>1.4255600000000008</v>
      </c>
      <c r="I32" s="410">
        <v>1.0647981818181818</v>
      </c>
      <c r="J32" s="411" t="s">
        <v>1</v>
      </c>
    </row>
    <row r="33" spans="1:10" ht="14.45" customHeight="1" x14ac:dyDescent="0.2">
      <c r="A33" s="407" t="s">
        <v>589</v>
      </c>
      <c r="B33" s="408" t="s">
        <v>601</v>
      </c>
      <c r="C33" s="409">
        <v>652.51990999999987</v>
      </c>
      <c r="D33" s="409">
        <v>711.29520000000025</v>
      </c>
      <c r="E33" s="409"/>
      <c r="F33" s="409">
        <v>800.97173999999973</v>
      </c>
      <c r="G33" s="409">
        <v>741</v>
      </c>
      <c r="H33" s="409">
        <v>59.971739999999727</v>
      </c>
      <c r="I33" s="410">
        <v>1.0809335222672061</v>
      </c>
      <c r="J33" s="411" t="s">
        <v>1</v>
      </c>
    </row>
    <row r="34" spans="1:10" ht="14.45" customHeight="1" x14ac:dyDescent="0.2">
      <c r="A34" s="407" t="s">
        <v>589</v>
      </c>
      <c r="B34" s="408" t="s">
        <v>602</v>
      </c>
      <c r="C34" s="409">
        <v>721.39857999999981</v>
      </c>
      <c r="D34" s="409">
        <v>566.05637000000013</v>
      </c>
      <c r="E34" s="409"/>
      <c r="F34" s="409">
        <v>802.85851000000014</v>
      </c>
      <c r="G34" s="409">
        <v>545</v>
      </c>
      <c r="H34" s="409">
        <v>257.85851000000014</v>
      </c>
      <c r="I34" s="410">
        <v>1.4731348807339453</v>
      </c>
      <c r="J34" s="411" t="s">
        <v>1</v>
      </c>
    </row>
    <row r="35" spans="1:10" ht="14.45" customHeight="1" x14ac:dyDescent="0.2">
      <c r="A35" s="407" t="s">
        <v>589</v>
      </c>
      <c r="B35" s="408" t="s">
        <v>603</v>
      </c>
      <c r="C35" s="409">
        <v>58.336750000000002</v>
      </c>
      <c r="D35" s="409">
        <v>55.961899999999993</v>
      </c>
      <c r="E35" s="409"/>
      <c r="F35" s="409">
        <v>65.724050000000005</v>
      </c>
      <c r="G35" s="409">
        <v>59</v>
      </c>
      <c r="H35" s="409">
        <v>6.7240500000000054</v>
      </c>
      <c r="I35" s="410">
        <v>1.1139669491525426</v>
      </c>
      <c r="J35" s="411" t="s">
        <v>1</v>
      </c>
    </row>
    <row r="36" spans="1:10" ht="14.45" customHeight="1" x14ac:dyDescent="0.2">
      <c r="A36" s="407" t="s">
        <v>589</v>
      </c>
      <c r="B36" s="408" t="s">
        <v>604</v>
      </c>
      <c r="C36" s="409">
        <v>191.03869</v>
      </c>
      <c r="D36" s="409">
        <v>201.68836000000002</v>
      </c>
      <c r="E36" s="409"/>
      <c r="F36" s="409">
        <v>183.1251</v>
      </c>
      <c r="G36" s="409">
        <v>185</v>
      </c>
      <c r="H36" s="409">
        <v>-1.8748999999999967</v>
      </c>
      <c r="I36" s="410">
        <v>0.98986540540540546</v>
      </c>
      <c r="J36" s="411" t="s">
        <v>1</v>
      </c>
    </row>
    <row r="37" spans="1:10" ht="14.45" customHeight="1" x14ac:dyDescent="0.2">
      <c r="A37" s="407" t="s">
        <v>589</v>
      </c>
      <c r="B37" s="408" t="s">
        <v>591</v>
      </c>
      <c r="C37" s="409">
        <v>1643.3928399999998</v>
      </c>
      <c r="D37" s="409">
        <v>1554.6031100000005</v>
      </c>
      <c r="E37" s="409"/>
      <c r="F37" s="409">
        <v>1876.1049599999999</v>
      </c>
      <c r="G37" s="409">
        <v>1551</v>
      </c>
      <c r="H37" s="409">
        <v>325.10495999999989</v>
      </c>
      <c r="I37" s="410">
        <v>1.2096099032882011</v>
      </c>
      <c r="J37" s="411" t="s">
        <v>584</v>
      </c>
    </row>
    <row r="38" spans="1:10" ht="14.45" customHeight="1" x14ac:dyDescent="0.2">
      <c r="A38" s="407" t="s">
        <v>577</v>
      </c>
      <c r="B38" s="408" t="s">
        <v>577</v>
      </c>
      <c r="C38" s="409" t="s">
        <v>577</v>
      </c>
      <c r="D38" s="409" t="s">
        <v>577</v>
      </c>
      <c r="E38" s="409"/>
      <c r="F38" s="409" t="s">
        <v>577</v>
      </c>
      <c r="G38" s="409" t="s">
        <v>577</v>
      </c>
      <c r="H38" s="409" t="s">
        <v>577</v>
      </c>
      <c r="I38" s="410" t="s">
        <v>577</v>
      </c>
      <c r="J38" s="411" t="s">
        <v>585</v>
      </c>
    </row>
    <row r="39" spans="1:10" ht="14.45" customHeight="1" x14ac:dyDescent="0.2">
      <c r="A39" s="407" t="s">
        <v>592</v>
      </c>
      <c r="B39" s="408" t="s">
        <v>593</v>
      </c>
      <c r="C39" s="409" t="s">
        <v>577</v>
      </c>
      <c r="D39" s="409" t="s">
        <v>577</v>
      </c>
      <c r="E39" s="409"/>
      <c r="F39" s="409" t="s">
        <v>577</v>
      </c>
      <c r="G39" s="409" t="s">
        <v>577</v>
      </c>
      <c r="H39" s="409" t="s">
        <v>577</v>
      </c>
      <c r="I39" s="410" t="s">
        <v>577</v>
      </c>
      <c r="J39" s="411" t="s">
        <v>0</v>
      </c>
    </row>
    <row r="40" spans="1:10" ht="14.45" customHeight="1" x14ac:dyDescent="0.2">
      <c r="A40" s="407" t="s">
        <v>592</v>
      </c>
      <c r="B40" s="408" t="s">
        <v>598</v>
      </c>
      <c r="C40" s="409">
        <v>7.3569999999999997E-2</v>
      </c>
      <c r="D40" s="409">
        <v>0</v>
      </c>
      <c r="E40" s="409"/>
      <c r="F40" s="409">
        <v>0</v>
      </c>
      <c r="G40" s="409">
        <v>0</v>
      </c>
      <c r="H40" s="409">
        <v>0</v>
      </c>
      <c r="I40" s="410" t="s">
        <v>577</v>
      </c>
      <c r="J40" s="411" t="s">
        <v>1</v>
      </c>
    </row>
    <row r="41" spans="1:10" ht="14.45" customHeight="1" x14ac:dyDescent="0.2">
      <c r="A41" s="407" t="s">
        <v>592</v>
      </c>
      <c r="B41" s="408" t="s">
        <v>599</v>
      </c>
      <c r="C41" s="409">
        <v>2.3652000000000002</v>
      </c>
      <c r="D41" s="409">
        <v>5.0265300000000002</v>
      </c>
      <c r="E41" s="409"/>
      <c r="F41" s="409">
        <v>1.87429</v>
      </c>
      <c r="G41" s="409">
        <v>4</v>
      </c>
      <c r="H41" s="409">
        <v>-2.1257099999999998</v>
      </c>
      <c r="I41" s="410">
        <v>0.4685725</v>
      </c>
      <c r="J41" s="411" t="s">
        <v>1</v>
      </c>
    </row>
    <row r="42" spans="1:10" ht="14.45" customHeight="1" x14ac:dyDescent="0.2">
      <c r="A42" s="407" t="s">
        <v>592</v>
      </c>
      <c r="B42" s="408" t="s">
        <v>600</v>
      </c>
      <c r="C42" s="409">
        <v>4.3259999999999996</v>
      </c>
      <c r="D42" s="409">
        <v>0.98</v>
      </c>
      <c r="E42" s="409"/>
      <c r="F42" s="409">
        <v>0</v>
      </c>
      <c r="G42" s="409">
        <v>1</v>
      </c>
      <c r="H42" s="409">
        <v>-1</v>
      </c>
      <c r="I42" s="410">
        <v>0</v>
      </c>
      <c r="J42" s="411" t="s">
        <v>1</v>
      </c>
    </row>
    <row r="43" spans="1:10" ht="14.45" customHeight="1" x14ac:dyDescent="0.2">
      <c r="A43" s="407" t="s">
        <v>592</v>
      </c>
      <c r="B43" s="408" t="s">
        <v>601</v>
      </c>
      <c r="C43" s="409">
        <v>192.58325999999997</v>
      </c>
      <c r="D43" s="409">
        <v>359.11739999999998</v>
      </c>
      <c r="E43" s="409"/>
      <c r="F43" s="409">
        <v>415.8253600000001</v>
      </c>
      <c r="G43" s="409">
        <v>326</v>
      </c>
      <c r="H43" s="409">
        <v>89.825360000000103</v>
      </c>
      <c r="I43" s="410">
        <v>1.2755379141104297</v>
      </c>
      <c r="J43" s="411" t="s">
        <v>1</v>
      </c>
    </row>
    <row r="44" spans="1:10" ht="14.45" customHeight="1" x14ac:dyDescent="0.2">
      <c r="A44" s="407" t="s">
        <v>592</v>
      </c>
      <c r="B44" s="408" t="s">
        <v>602</v>
      </c>
      <c r="C44" s="409">
        <v>6.9299099999999996</v>
      </c>
      <c r="D44" s="409">
        <v>6.9299099999999996</v>
      </c>
      <c r="E44" s="409"/>
      <c r="F44" s="409">
        <v>0</v>
      </c>
      <c r="G44" s="409">
        <v>6</v>
      </c>
      <c r="H44" s="409">
        <v>-6</v>
      </c>
      <c r="I44" s="410">
        <v>0</v>
      </c>
      <c r="J44" s="411" t="s">
        <v>1</v>
      </c>
    </row>
    <row r="45" spans="1:10" ht="14.45" customHeight="1" x14ac:dyDescent="0.2">
      <c r="A45" s="407" t="s">
        <v>592</v>
      </c>
      <c r="B45" s="408" t="s">
        <v>603</v>
      </c>
      <c r="C45" s="409">
        <v>2.1890000000000001</v>
      </c>
      <c r="D45" s="409">
        <v>1.1000000000000001</v>
      </c>
      <c r="E45" s="409"/>
      <c r="F45" s="409">
        <v>1.0900000000000001</v>
      </c>
      <c r="G45" s="409">
        <v>1</v>
      </c>
      <c r="H45" s="409">
        <v>9.000000000000008E-2</v>
      </c>
      <c r="I45" s="410">
        <v>1.0900000000000001</v>
      </c>
      <c r="J45" s="411" t="s">
        <v>1</v>
      </c>
    </row>
    <row r="46" spans="1:10" ht="14.45" customHeight="1" x14ac:dyDescent="0.2">
      <c r="A46" s="407" t="s">
        <v>592</v>
      </c>
      <c r="B46" s="408" t="s">
        <v>604</v>
      </c>
      <c r="C46" s="409">
        <v>39.901499999999999</v>
      </c>
      <c r="D46" s="409">
        <v>58.470300000000002</v>
      </c>
      <c r="E46" s="409"/>
      <c r="F46" s="409">
        <v>61.850999999999999</v>
      </c>
      <c r="G46" s="409">
        <v>53</v>
      </c>
      <c r="H46" s="409">
        <v>8.8509999999999991</v>
      </c>
      <c r="I46" s="410">
        <v>1.167</v>
      </c>
      <c r="J46" s="411" t="s">
        <v>1</v>
      </c>
    </row>
    <row r="47" spans="1:10" ht="14.45" customHeight="1" x14ac:dyDescent="0.2">
      <c r="A47" s="407" t="s">
        <v>592</v>
      </c>
      <c r="B47" s="408" t="s">
        <v>594</v>
      </c>
      <c r="C47" s="409">
        <v>248.36843999999996</v>
      </c>
      <c r="D47" s="409">
        <v>431.62414000000001</v>
      </c>
      <c r="E47" s="409"/>
      <c r="F47" s="409">
        <v>480.64065000000005</v>
      </c>
      <c r="G47" s="409">
        <v>391</v>
      </c>
      <c r="H47" s="409">
        <v>89.640650000000051</v>
      </c>
      <c r="I47" s="410">
        <v>1.2292599744245525</v>
      </c>
      <c r="J47" s="411" t="s">
        <v>584</v>
      </c>
    </row>
    <row r="48" spans="1:10" ht="14.45" customHeight="1" x14ac:dyDescent="0.2">
      <c r="A48" s="407" t="s">
        <v>577</v>
      </c>
      <c r="B48" s="408" t="s">
        <v>577</v>
      </c>
      <c r="C48" s="409" t="s">
        <v>577</v>
      </c>
      <c r="D48" s="409" t="s">
        <v>577</v>
      </c>
      <c r="E48" s="409"/>
      <c r="F48" s="409" t="s">
        <v>577</v>
      </c>
      <c r="G48" s="409" t="s">
        <v>577</v>
      </c>
      <c r="H48" s="409" t="s">
        <v>577</v>
      </c>
      <c r="I48" s="410" t="s">
        <v>577</v>
      </c>
      <c r="J48" s="411" t="s">
        <v>585</v>
      </c>
    </row>
    <row r="49" spans="1:10" ht="14.45" customHeight="1" x14ac:dyDescent="0.2">
      <c r="A49" s="407" t="s">
        <v>595</v>
      </c>
      <c r="B49" s="408" t="s">
        <v>596</v>
      </c>
      <c r="C49" s="409" t="s">
        <v>577</v>
      </c>
      <c r="D49" s="409" t="s">
        <v>577</v>
      </c>
      <c r="E49" s="409"/>
      <c r="F49" s="409" t="s">
        <v>577</v>
      </c>
      <c r="G49" s="409" t="s">
        <v>577</v>
      </c>
      <c r="H49" s="409" t="s">
        <v>577</v>
      </c>
      <c r="I49" s="410" t="s">
        <v>577</v>
      </c>
      <c r="J49" s="411" t="s">
        <v>0</v>
      </c>
    </row>
    <row r="50" spans="1:10" ht="14.45" customHeight="1" x14ac:dyDescent="0.2">
      <c r="A50" s="407" t="s">
        <v>595</v>
      </c>
      <c r="B50" s="408" t="s">
        <v>598</v>
      </c>
      <c r="C50" s="409">
        <v>26.045210000000001</v>
      </c>
      <c r="D50" s="409">
        <v>19.015300000000003</v>
      </c>
      <c r="E50" s="409"/>
      <c r="F50" s="409">
        <v>11.467180000000003</v>
      </c>
      <c r="G50" s="409">
        <v>10</v>
      </c>
      <c r="H50" s="409">
        <v>1.4671800000000026</v>
      </c>
      <c r="I50" s="410">
        <v>1.1467180000000003</v>
      </c>
      <c r="J50" s="411" t="s">
        <v>1</v>
      </c>
    </row>
    <row r="51" spans="1:10" ht="14.45" customHeight="1" x14ac:dyDescent="0.2">
      <c r="A51" s="407" t="s">
        <v>595</v>
      </c>
      <c r="B51" s="408" t="s">
        <v>599</v>
      </c>
      <c r="C51" s="409">
        <v>5.6777399999999991</v>
      </c>
      <c r="D51" s="409">
        <v>4.4355099999999998</v>
      </c>
      <c r="E51" s="409"/>
      <c r="F51" s="409">
        <v>5.4151999999999996</v>
      </c>
      <c r="G51" s="409">
        <v>4</v>
      </c>
      <c r="H51" s="409">
        <v>1.4151999999999996</v>
      </c>
      <c r="I51" s="410">
        <v>1.3537999999999999</v>
      </c>
      <c r="J51" s="411" t="s">
        <v>1</v>
      </c>
    </row>
    <row r="52" spans="1:10" ht="14.45" customHeight="1" x14ac:dyDescent="0.2">
      <c r="A52" s="407" t="s">
        <v>595</v>
      </c>
      <c r="B52" s="408" t="s">
        <v>600</v>
      </c>
      <c r="C52" s="409">
        <v>0</v>
      </c>
      <c r="D52" s="409">
        <v>0.27412000000000003</v>
      </c>
      <c r="E52" s="409"/>
      <c r="F52" s="409">
        <v>0</v>
      </c>
      <c r="G52" s="409">
        <v>0</v>
      </c>
      <c r="H52" s="409">
        <v>0</v>
      </c>
      <c r="I52" s="410" t="s">
        <v>577</v>
      </c>
      <c r="J52" s="411" t="s">
        <v>1</v>
      </c>
    </row>
    <row r="53" spans="1:10" ht="14.45" customHeight="1" x14ac:dyDescent="0.2">
      <c r="A53" s="407" t="s">
        <v>595</v>
      </c>
      <c r="B53" s="408" t="s">
        <v>601</v>
      </c>
      <c r="C53" s="409">
        <v>1.65402</v>
      </c>
      <c r="D53" s="409">
        <v>1.67537</v>
      </c>
      <c r="E53" s="409"/>
      <c r="F53" s="409">
        <v>3.6360600000000005</v>
      </c>
      <c r="G53" s="409">
        <v>2</v>
      </c>
      <c r="H53" s="409">
        <v>1.6360600000000005</v>
      </c>
      <c r="I53" s="410">
        <v>1.8180300000000003</v>
      </c>
      <c r="J53" s="411" t="s">
        <v>1</v>
      </c>
    </row>
    <row r="54" spans="1:10" ht="14.45" customHeight="1" x14ac:dyDescent="0.2">
      <c r="A54" s="407" t="s">
        <v>595</v>
      </c>
      <c r="B54" s="408" t="s">
        <v>604</v>
      </c>
      <c r="C54" s="409">
        <v>0.41399999999999998</v>
      </c>
      <c r="D54" s="409">
        <v>0</v>
      </c>
      <c r="E54" s="409"/>
      <c r="F54" s="409">
        <v>0</v>
      </c>
      <c r="G54" s="409">
        <v>0</v>
      </c>
      <c r="H54" s="409">
        <v>0</v>
      </c>
      <c r="I54" s="410" t="s">
        <v>577</v>
      </c>
      <c r="J54" s="411" t="s">
        <v>1</v>
      </c>
    </row>
    <row r="55" spans="1:10" ht="14.45" customHeight="1" x14ac:dyDescent="0.2">
      <c r="A55" s="407" t="s">
        <v>595</v>
      </c>
      <c r="B55" s="408" t="s">
        <v>597</v>
      </c>
      <c r="C55" s="409">
        <v>33.790970000000002</v>
      </c>
      <c r="D55" s="409">
        <v>25.400300000000005</v>
      </c>
      <c r="E55" s="409"/>
      <c r="F55" s="409">
        <v>20.518440000000002</v>
      </c>
      <c r="G55" s="409">
        <v>16</v>
      </c>
      <c r="H55" s="409">
        <v>4.5184400000000018</v>
      </c>
      <c r="I55" s="410">
        <v>1.2824025000000001</v>
      </c>
      <c r="J55" s="411" t="s">
        <v>584</v>
      </c>
    </row>
    <row r="56" spans="1:10" ht="14.45" customHeight="1" x14ac:dyDescent="0.2">
      <c r="A56" s="407" t="s">
        <v>577</v>
      </c>
      <c r="B56" s="408" t="s">
        <v>577</v>
      </c>
      <c r="C56" s="409" t="s">
        <v>577</v>
      </c>
      <c r="D56" s="409" t="s">
        <v>577</v>
      </c>
      <c r="E56" s="409"/>
      <c r="F56" s="409" t="s">
        <v>577</v>
      </c>
      <c r="G56" s="409" t="s">
        <v>577</v>
      </c>
      <c r="H56" s="409" t="s">
        <v>577</v>
      </c>
      <c r="I56" s="410" t="s">
        <v>577</v>
      </c>
      <c r="J56" s="411" t="s">
        <v>585</v>
      </c>
    </row>
    <row r="57" spans="1:10" ht="14.45" customHeight="1" x14ac:dyDescent="0.2">
      <c r="A57" s="407" t="s">
        <v>608</v>
      </c>
      <c r="B57" s="408" t="s">
        <v>609</v>
      </c>
      <c r="C57" s="409" t="s">
        <v>577</v>
      </c>
      <c r="D57" s="409" t="s">
        <v>577</v>
      </c>
      <c r="E57" s="409"/>
      <c r="F57" s="409" t="s">
        <v>577</v>
      </c>
      <c r="G57" s="409" t="s">
        <v>577</v>
      </c>
      <c r="H57" s="409" t="s">
        <v>577</v>
      </c>
      <c r="I57" s="410" t="s">
        <v>577</v>
      </c>
      <c r="J57" s="411" t="s">
        <v>0</v>
      </c>
    </row>
    <row r="58" spans="1:10" ht="14.45" customHeight="1" x14ac:dyDescent="0.2">
      <c r="A58" s="407" t="s">
        <v>608</v>
      </c>
      <c r="B58" s="408" t="s">
        <v>598</v>
      </c>
      <c r="C58" s="409">
        <v>0.18149999999999999</v>
      </c>
      <c r="D58" s="409">
        <v>13.588229999999996</v>
      </c>
      <c r="E58" s="409"/>
      <c r="F58" s="409">
        <v>1.6776999999999971</v>
      </c>
      <c r="G58" s="409">
        <v>13</v>
      </c>
      <c r="H58" s="409">
        <v>-11.322300000000002</v>
      </c>
      <c r="I58" s="410">
        <v>0.12905384615384594</v>
      </c>
      <c r="J58" s="411" t="s">
        <v>1</v>
      </c>
    </row>
    <row r="59" spans="1:10" ht="14.45" customHeight="1" x14ac:dyDescent="0.2">
      <c r="A59" s="407" t="s">
        <v>608</v>
      </c>
      <c r="B59" s="408" t="s">
        <v>599</v>
      </c>
      <c r="C59" s="409">
        <v>0.96339999999999992</v>
      </c>
      <c r="D59" s="409">
        <v>1.0159199999999999</v>
      </c>
      <c r="E59" s="409"/>
      <c r="F59" s="409">
        <v>0.92376000000000003</v>
      </c>
      <c r="G59" s="409">
        <v>1</v>
      </c>
      <c r="H59" s="409">
        <v>-7.6239999999999974E-2</v>
      </c>
      <c r="I59" s="410">
        <v>0.92376000000000003</v>
      </c>
      <c r="J59" s="411" t="s">
        <v>1</v>
      </c>
    </row>
    <row r="60" spans="1:10" ht="14.45" customHeight="1" x14ac:dyDescent="0.2">
      <c r="A60" s="407" t="s">
        <v>608</v>
      </c>
      <c r="B60" s="408" t="s">
        <v>601</v>
      </c>
      <c r="C60" s="409">
        <v>1.64439</v>
      </c>
      <c r="D60" s="409">
        <v>1.9251099999999999</v>
      </c>
      <c r="E60" s="409"/>
      <c r="F60" s="409">
        <v>1.24668</v>
      </c>
      <c r="G60" s="409">
        <v>2</v>
      </c>
      <c r="H60" s="409">
        <v>-0.75331999999999999</v>
      </c>
      <c r="I60" s="410">
        <v>0.62334000000000001</v>
      </c>
      <c r="J60" s="411" t="s">
        <v>1</v>
      </c>
    </row>
    <row r="61" spans="1:10" ht="14.45" customHeight="1" x14ac:dyDescent="0.2">
      <c r="A61" s="407" t="s">
        <v>608</v>
      </c>
      <c r="B61" s="408" t="s">
        <v>610</v>
      </c>
      <c r="C61" s="409">
        <v>2.7892899999999998</v>
      </c>
      <c r="D61" s="409">
        <v>16.529259999999994</v>
      </c>
      <c r="E61" s="409"/>
      <c r="F61" s="409">
        <v>3.8481399999999972</v>
      </c>
      <c r="G61" s="409">
        <v>16</v>
      </c>
      <c r="H61" s="409">
        <v>-12.151860000000003</v>
      </c>
      <c r="I61" s="410">
        <v>0.24050874999999983</v>
      </c>
      <c r="J61" s="411" t="s">
        <v>584</v>
      </c>
    </row>
    <row r="62" spans="1:10" ht="14.45" customHeight="1" x14ac:dyDescent="0.2">
      <c r="A62" s="407" t="s">
        <v>577</v>
      </c>
      <c r="B62" s="408" t="s">
        <v>577</v>
      </c>
      <c r="C62" s="409" t="s">
        <v>577</v>
      </c>
      <c r="D62" s="409" t="s">
        <v>577</v>
      </c>
      <c r="E62" s="409"/>
      <c r="F62" s="409" t="s">
        <v>577</v>
      </c>
      <c r="G62" s="409" t="s">
        <v>577</v>
      </c>
      <c r="H62" s="409" t="s">
        <v>577</v>
      </c>
      <c r="I62" s="410" t="s">
        <v>577</v>
      </c>
      <c r="J62" s="411" t="s">
        <v>585</v>
      </c>
    </row>
    <row r="63" spans="1:10" ht="14.45" customHeight="1" x14ac:dyDescent="0.2">
      <c r="A63" s="407" t="s">
        <v>575</v>
      </c>
      <c r="B63" s="408" t="s">
        <v>579</v>
      </c>
      <c r="C63" s="409">
        <v>1936.6307099999997</v>
      </c>
      <c r="D63" s="409">
        <v>2036.7551100000003</v>
      </c>
      <c r="E63" s="409"/>
      <c r="F63" s="409">
        <v>2389.1004900000007</v>
      </c>
      <c r="G63" s="409">
        <v>1985</v>
      </c>
      <c r="H63" s="409">
        <v>404.10049000000072</v>
      </c>
      <c r="I63" s="410">
        <v>1.2035770730478592</v>
      </c>
      <c r="J63" s="411" t="s">
        <v>580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71C030E5-ED19-487E-A249-CF661C9E0F83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905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17.800431511882774</v>
      </c>
      <c r="J3" s="74">
        <f>SUBTOTAL(9,J5:J1048576)</f>
        <v>222412.5</v>
      </c>
      <c r="K3" s="75">
        <f>SUBTOTAL(9,K5:K1048576)</f>
        <v>3959038.4736366272</v>
      </c>
    </row>
    <row r="4" spans="1:11" s="181" customFormat="1" ht="14.45" customHeight="1" thickBot="1" x14ac:dyDescent="0.2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5" customHeight="1" x14ac:dyDescent="0.2">
      <c r="A5" s="417" t="s">
        <v>575</v>
      </c>
      <c r="B5" s="418" t="s">
        <v>576</v>
      </c>
      <c r="C5" s="419" t="s">
        <v>581</v>
      </c>
      <c r="D5" s="420" t="s">
        <v>582</v>
      </c>
      <c r="E5" s="419" t="s">
        <v>611</v>
      </c>
      <c r="F5" s="420" t="s">
        <v>612</v>
      </c>
      <c r="G5" s="419" t="s">
        <v>613</v>
      </c>
      <c r="H5" s="419" t="s">
        <v>614</v>
      </c>
      <c r="I5" s="421">
        <v>252.88999938964844</v>
      </c>
      <c r="J5" s="421">
        <v>20</v>
      </c>
      <c r="K5" s="422">
        <v>5057.7998046875</v>
      </c>
    </row>
    <row r="6" spans="1:11" ht="14.45" customHeight="1" x14ac:dyDescent="0.2">
      <c r="A6" s="423" t="s">
        <v>575</v>
      </c>
      <c r="B6" s="424" t="s">
        <v>576</v>
      </c>
      <c r="C6" s="425" t="s">
        <v>581</v>
      </c>
      <c r="D6" s="426" t="s">
        <v>582</v>
      </c>
      <c r="E6" s="425" t="s">
        <v>611</v>
      </c>
      <c r="F6" s="426" t="s">
        <v>612</v>
      </c>
      <c r="G6" s="425" t="s">
        <v>613</v>
      </c>
      <c r="H6" s="425" t="s">
        <v>615</v>
      </c>
      <c r="I6" s="427">
        <v>252.88999938964844</v>
      </c>
      <c r="J6" s="427">
        <v>10</v>
      </c>
      <c r="K6" s="428">
        <v>2528.89990234375</v>
      </c>
    </row>
    <row r="7" spans="1:11" ht="14.45" customHeight="1" x14ac:dyDescent="0.2">
      <c r="A7" s="423" t="s">
        <v>575</v>
      </c>
      <c r="B7" s="424" t="s">
        <v>576</v>
      </c>
      <c r="C7" s="425" t="s">
        <v>586</v>
      </c>
      <c r="D7" s="426" t="s">
        <v>587</v>
      </c>
      <c r="E7" s="425" t="s">
        <v>616</v>
      </c>
      <c r="F7" s="426" t="s">
        <v>617</v>
      </c>
      <c r="G7" s="425" t="s">
        <v>618</v>
      </c>
      <c r="H7" s="425" t="s">
        <v>619</v>
      </c>
      <c r="I7" s="427">
        <v>1.1799999475479126</v>
      </c>
      <c r="J7" s="427">
        <v>20</v>
      </c>
      <c r="K7" s="428">
        <v>23.600000381469727</v>
      </c>
    </row>
    <row r="8" spans="1:11" ht="14.45" customHeight="1" x14ac:dyDescent="0.2">
      <c r="A8" s="423" t="s">
        <v>575</v>
      </c>
      <c r="B8" s="424" t="s">
        <v>576</v>
      </c>
      <c r="C8" s="425" t="s">
        <v>586</v>
      </c>
      <c r="D8" s="426" t="s">
        <v>587</v>
      </c>
      <c r="E8" s="425" t="s">
        <v>620</v>
      </c>
      <c r="F8" s="426" t="s">
        <v>621</v>
      </c>
      <c r="G8" s="425" t="s">
        <v>622</v>
      </c>
      <c r="H8" s="425" t="s">
        <v>623</v>
      </c>
      <c r="I8" s="427">
        <v>0.62999999523162842</v>
      </c>
      <c r="J8" s="427">
        <v>600</v>
      </c>
      <c r="K8" s="428">
        <v>378</v>
      </c>
    </row>
    <row r="9" spans="1:11" ht="14.45" customHeight="1" x14ac:dyDescent="0.2">
      <c r="A9" s="423" t="s">
        <v>575</v>
      </c>
      <c r="B9" s="424" t="s">
        <v>576</v>
      </c>
      <c r="C9" s="425" t="s">
        <v>589</v>
      </c>
      <c r="D9" s="426" t="s">
        <v>590</v>
      </c>
      <c r="E9" s="425" t="s">
        <v>616</v>
      </c>
      <c r="F9" s="426" t="s">
        <v>617</v>
      </c>
      <c r="G9" s="425" t="s">
        <v>624</v>
      </c>
      <c r="H9" s="425" t="s">
        <v>625</v>
      </c>
      <c r="I9" s="427">
        <v>0.89999997615814209</v>
      </c>
      <c r="J9" s="427">
        <v>8000</v>
      </c>
      <c r="K9" s="428">
        <v>7187.39990234375</v>
      </c>
    </row>
    <row r="10" spans="1:11" ht="14.45" customHeight="1" x14ac:dyDescent="0.2">
      <c r="A10" s="423" t="s">
        <v>575</v>
      </c>
      <c r="B10" s="424" t="s">
        <v>576</v>
      </c>
      <c r="C10" s="425" t="s">
        <v>589</v>
      </c>
      <c r="D10" s="426" t="s">
        <v>590</v>
      </c>
      <c r="E10" s="425" t="s">
        <v>616</v>
      </c>
      <c r="F10" s="426" t="s">
        <v>617</v>
      </c>
      <c r="G10" s="425" t="s">
        <v>624</v>
      </c>
      <c r="H10" s="425" t="s">
        <v>626</v>
      </c>
      <c r="I10" s="427">
        <v>0.47999998927116394</v>
      </c>
      <c r="J10" s="427">
        <v>8000</v>
      </c>
      <c r="K10" s="428">
        <v>3871.8299560546875</v>
      </c>
    </row>
    <row r="11" spans="1:11" ht="14.45" customHeight="1" x14ac:dyDescent="0.2">
      <c r="A11" s="423" t="s">
        <v>575</v>
      </c>
      <c r="B11" s="424" t="s">
        <v>576</v>
      </c>
      <c r="C11" s="425" t="s">
        <v>589</v>
      </c>
      <c r="D11" s="426" t="s">
        <v>590</v>
      </c>
      <c r="E11" s="425" t="s">
        <v>616</v>
      </c>
      <c r="F11" s="426" t="s">
        <v>617</v>
      </c>
      <c r="G11" s="425" t="s">
        <v>627</v>
      </c>
      <c r="H11" s="425" t="s">
        <v>628</v>
      </c>
      <c r="I11" s="427">
        <v>13.010000228881836</v>
      </c>
      <c r="J11" s="427">
        <v>1</v>
      </c>
      <c r="K11" s="428">
        <v>13.010000228881836</v>
      </c>
    </row>
    <row r="12" spans="1:11" ht="14.45" customHeight="1" x14ac:dyDescent="0.2">
      <c r="A12" s="423" t="s">
        <v>575</v>
      </c>
      <c r="B12" s="424" t="s">
        <v>576</v>
      </c>
      <c r="C12" s="425" t="s">
        <v>589</v>
      </c>
      <c r="D12" s="426" t="s">
        <v>590</v>
      </c>
      <c r="E12" s="425" t="s">
        <v>616</v>
      </c>
      <c r="F12" s="426" t="s">
        <v>617</v>
      </c>
      <c r="G12" s="425" t="s">
        <v>629</v>
      </c>
      <c r="H12" s="425" t="s">
        <v>630</v>
      </c>
      <c r="I12" s="427">
        <v>15.020000457763672</v>
      </c>
      <c r="J12" s="427">
        <v>1</v>
      </c>
      <c r="K12" s="428">
        <v>15.020000457763672</v>
      </c>
    </row>
    <row r="13" spans="1:11" ht="14.45" customHeight="1" x14ac:dyDescent="0.2">
      <c r="A13" s="423" t="s">
        <v>575</v>
      </c>
      <c r="B13" s="424" t="s">
        <v>576</v>
      </c>
      <c r="C13" s="425" t="s">
        <v>589</v>
      </c>
      <c r="D13" s="426" t="s">
        <v>590</v>
      </c>
      <c r="E13" s="425" t="s">
        <v>616</v>
      </c>
      <c r="F13" s="426" t="s">
        <v>617</v>
      </c>
      <c r="G13" s="425" t="s">
        <v>631</v>
      </c>
      <c r="H13" s="425" t="s">
        <v>632</v>
      </c>
      <c r="I13" s="427">
        <v>0.5</v>
      </c>
      <c r="J13" s="427">
        <v>9000</v>
      </c>
      <c r="K13" s="428">
        <v>4500</v>
      </c>
    </row>
    <row r="14" spans="1:11" ht="14.45" customHeight="1" x14ac:dyDescent="0.2">
      <c r="A14" s="423" t="s">
        <v>575</v>
      </c>
      <c r="B14" s="424" t="s">
        <v>576</v>
      </c>
      <c r="C14" s="425" t="s">
        <v>589</v>
      </c>
      <c r="D14" s="426" t="s">
        <v>590</v>
      </c>
      <c r="E14" s="425" t="s">
        <v>616</v>
      </c>
      <c r="F14" s="426" t="s">
        <v>617</v>
      </c>
      <c r="G14" s="425" t="s">
        <v>631</v>
      </c>
      <c r="H14" s="425" t="s">
        <v>633</v>
      </c>
      <c r="I14" s="427">
        <v>0.49833333492279053</v>
      </c>
      <c r="J14" s="427">
        <v>14500</v>
      </c>
      <c r="K14" s="428">
        <v>7240</v>
      </c>
    </row>
    <row r="15" spans="1:11" ht="14.45" customHeight="1" x14ac:dyDescent="0.2">
      <c r="A15" s="423" t="s">
        <v>575</v>
      </c>
      <c r="B15" s="424" t="s">
        <v>576</v>
      </c>
      <c r="C15" s="425" t="s">
        <v>589</v>
      </c>
      <c r="D15" s="426" t="s">
        <v>590</v>
      </c>
      <c r="E15" s="425" t="s">
        <v>616</v>
      </c>
      <c r="F15" s="426" t="s">
        <v>617</v>
      </c>
      <c r="G15" s="425" t="s">
        <v>634</v>
      </c>
      <c r="H15" s="425" t="s">
        <v>635</v>
      </c>
      <c r="I15" s="427">
        <v>30.5</v>
      </c>
      <c r="J15" s="427">
        <v>10</v>
      </c>
      <c r="K15" s="428">
        <v>305</v>
      </c>
    </row>
    <row r="16" spans="1:11" ht="14.45" customHeight="1" x14ac:dyDescent="0.2">
      <c r="A16" s="423" t="s">
        <v>575</v>
      </c>
      <c r="B16" s="424" t="s">
        <v>576</v>
      </c>
      <c r="C16" s="425" t="s">
        <v>589</v>
      </c>
      <c r="D16" s="426" t="s">
        <v>590</v>
      </c>
      <c r="E16" s="425" t="s">
        <v>616</v>
      </c>
      <c r="F16" s="426" t="s">
        <v>617</v>
      </c>
      <c r="G16" s="425" t="s">
        <v>634</v>
      </c>
      <c r="H16" s="425" t="s">
        <v>636</v>
      </c>
      <c r="I16" s="427">
        <v>29.329999923706055</v>
      </c>
      <c r="J16" s="427">
        <v>10</v>
      </c>
      <c r="K16" s="428">
        <v>293.29998779296875</v>
      </c>
    </row>
    <row r="17" spans="1:11" ht="14.45" customHeight="1" x14ac:dyDescent="0.2">
      <c r="A17" s="423" t="s">
        <v>575</v>
      </c>
      <c r="B17" s="424" t="s">
        <v>576</v>
      </c>
      <c r="C17" s="425" t="s">
        <v>589</v>
      </c>
      <c r="D17" s="426" t="s">
        <v>590</v>
      </c>
      <c r="E17" s="425" t="s">
        <v>611</v>
      </c>
      <c r="F17" s="426" t="s">
        <v>612</v>
      </c>
      <c r="G17" s="425" t="s">
        <v>637</v>
      </c>
      <c r="H17" s="425" t="s">
        <v>638</v>
      </c>
      <c r="I17" s="427">
        <v>0.77999997138977051</v>
      </c>
      <c r="J17" s="427">
        <v>5000</v>
      </c>
      <c r="K17" s="428">
        <v>3879.5300903320313</v>
      </c>
    </row>
    <row r="18" spans="1:11" ht="14.45" customHeight="1" x14ac:dyDescent="0.2">
      <c r="A18" s="423" t="s">
        <v>575</v>
      </c>
      <c r="B18" s="424" t="s">
        <v>576</v>
      </c>
      <c r="C18" s="425" t="s">
        <v>589</v>
      </c>
      <c r="D18" s="426" t="s">
        <v>590</v>
      </c>
      <c r="E18" s="425" t="s">
        <v>611</v>
      </c>
      <c r="F18" s="426" t="s">
        <v>612</v>
      </c>
      <c r="G18" s="425" t="s">
        <v>639</v>
      </c>
      <c r="H18" s="425" t="s">
        <v>640</v>
      </c>
      <c r="I18" s="427">
        <v>54.450000762939453</v>
      </c>
      <c r="J18" s="427">
        <v>600</v>
      </c>
      <c r="K18" s="428">
        <v>32670</v>
      </c>
    </row>
    <row r="19" spans="1:11" ht="14.45" customHeight="1" x14ac:dyDescent="0.2">
      <c r="A19" s="423" t="s">
        <v>575</v>
      </c>
      <c r="B19" s="424" t="s">
        <v>576</v>
      </c>
      <c r="C19" s="425" t="s">
        <v>589</v>
      </c>
      <c r="D19" s="426" t="s">
        <v>590</v>
      </c>
      <c r="E19" s="425" t="s">
        <v>611</v>
      </c>
      <c r="F19" s="426" t="s">
        <v>612</v>
      </c>
      <c r="G19" s="425" t="s">
        <v>639</v>
      </c>
      <c r="H19" s="425" t="s">
        <v>641</v>
      </c>
      <c r="I19" s="427">
        <v>54.450000762939453</v>
      </c>
      <c r="J19" s="427">
        <v>800</v>
      </c>
      <c r="K19" s="428">
        <v>43560</v>
      </c>
    </row>
    <row r="20" spans="1:11" ht="14.45" customHeight="1" x14ac:dyDescent="0.2">
      <c r="A20" s="423" t="s">
        <v>575</v>
      </c>
      <c r="B20" s="424" t="s">
        <v>576</v>
      </c>
      <c r="C20" s="425" t="s">
        <v>589</v>
      </c>
      <c r="D20" s="426" t="s">
        <v>590</v>
      </c>
      <c r="E20" s="425" t="s">
        <v>611</v>
      </c>
      <c r="F20" s="426" t="s">
        <v>612</v>
      </c>
      <c r="G20" s="425" t="s">
        <v>642</v>
      </c>
      <c r="H20" s="425" t="s">
        <v>643</v>
      </c>
      <c r="I20" s="427">
        <v>15.922000122070312</v>
      </c>
      <c r="J20" s="427">
        <v>1100</v>
      </c>
      <c r="K20" s="428">
        <v>17514</v>
      </c>
    </row>
    <row r="21" spans="1:11" ht="14.45" customHeight="1" x14ac:dyDescent="0.2">
      <c r="A21" s="423" t="s">
        <v>575</v>
      </c>
      <c r="B21" s="424" t="s">
        <v>576</v>
      </c>
      <c r="C21" s="425" t="s">
        <v>589</v>
      </c>
      <c r="D21" s="426" t="s">
        <v>590</v>
      </c>
      <c r="E21" s="425" t="s">
        <v>611</v>
      </c>
      <c r="F21" s="426" t="s">
        <v>612</v>
      </c>
      <c r="G21" s="425" t="s">
        <v>642</v>
      </c>
      <c r="H21" s="425" t="s">
        <v>644</v>
      </c>
      <c r="I21" s="427">
        <v>15.920000076293945</v>
      </c>
      <c r="J21" s="427">
        <v>1700</v>
      </c>
      <c r="K21" s="428">
        <v>27064</v>
      </c>
    </row>
    <row r="22" spans="1:11" ht="14.45" customHeight="1" x14ac:dyDescent="0.2">
      <c r="A22" s="423" t="s">
        <v>575</v>
      </c>
      <c r="B22" s="424" t="s">
        <v>576</v>
      </c>
      <c r="C22" s="425" t="s">
        <v>589</v>
      </c>
      <c r="D22" s="426" t="s">
        <v>590</v>
      </c>
      <c r="E22" s="425" t="s">
        <v>611</v>
      </c>
      <c r="F22" s="426" t="s">
        <v>612</v>
      </c>
      <c r="G22" s="425" t="s">
        <v>645</v>
      </c>
      <c r="H22" s="425" t="s">
        <v>646</v>
      </c>
      <c r="I22" s="427">
        <v>124.93000030517578</v>
      </c>
      <c r="J22" s="427">
        <v>1200</v>
      </c>
      <c r="K22" s="428">
        <v>149919.130859375</v>
      </c>
    </row>
    <row r="23" spans="1:11" ht="14.45" customHeight="1" x14ac:dyDescent="0.2">
      <c r="A23" s="423" t="s">
        <v>575</v>
      </c>
      <c r="B23" s="424" t="s">
        <v>576</v>
      </c>
      <c r="C23" s="425" t="s">
        <v>589</v>
      </c>
      <c r="D23" s="426" t="s">
        <v>590</v>
      </c>
      <c r="E23" s="425" t="s">
        <v>611</v>
      </c>
      <c r="F23" s="426" t="s">
        <v>612</v>
      </c>
      <c r="G23" s="425" t="s">
        <v>645</v>
      </c>
      <c r="H23" s="425" t="s">
        <v>647</v>
      </c>
      <c r="I23" s="427">
        <v>124.93000030517578</v>
      </c>
      <c r="J23" s="427">
        <v>1700</v>
      </c>
      <c r="K23" s="428">
        <v>212384.75</v>
      </c>
    </row>
    <row r="24" spans="1:11" ht="14.45" customHeight="1" x14ac:dyDescent="0.2">
      <c r="A24" s="423" t="s">
        <v>575</v>
      </c>
      <c r="B24" s="424" t="s">
        <v>576</v>
      </c>
      <c r="C24" s="425" t="s">
        <v>589</v>
      </c>
      <c r="D24" s="426" t="s">
        <v>590</v>
      </c>
      <c r="E24" s="425" t="s">
        <v>611</v>
      </c>
      <c r="F24" s="426" t="s">
        <v>612</v>
      </c>
      <c r="G24" s="425" t="s">
        <v>648</v>
      </c>
      <c r="H24" s="425" t="s">
        <v>649</v>
      </c>
      <c r="I24" s="427">
        <v>11.739999771118164</v>
      </c>
      <c r="J24" s="427">
        <v>150</v>
      </c>
      <c r="K24" s="428">
        <v>1761</v>
      </c>
    </row>
    <row r="25" spans="1:11" ht="14.45" customHeight="1" x14ac:dyDescent="0.2">
      <c r="A25" s="423" t="s">
        <v>575</v>
      </c>
      <c r="B25" s="424" t="s">
        <v>576</v>
      </c>
      <c r="C25" s="425" t="s">
        <v>589</v>
      </c>
      <c r="D25" s="426" t="s">
        <v>590</v>
      </c>
      <c r="E25" s="425" t="s">
        <v>611</v>
      </c>
      <c r="F25" s="426" t="s">
        <v>612</v>
      </c>
      <c r="G25" s="425" t="s">
        <v>648</v>
      </c>
      <c r="H25" s="425" t="s">
        <v>650</v>
      </c>
      <c r="I25" s="427">
        <v>11.737499713897705</v>
      </c>
      <c r="J25" s="427">
        <v>300</v>
      </c>
      <c r="K25" s="428">
        <v>3521</v>
      </c>
    </row>
    <row r="26" spans="1:11" ht="14.45" customHeight="1" x14ac:dyDescent="0.2">
      <c r="A26" s="423" t="s">
        <v>575</v>
      </c>
      <c r="B26" s="424" t="s">
        <v>576</v>
      </c>
      <c r="C26" s="425" t="s">
        <v>589</v>
      </c>
      <c r="D26" s="426" t="s">
        <v>590</v>
      </c>
      <c r="E26" s="425" t="s">
        <v>611</v>
      </c>
      <c r="F26" s="426" t="s">
        <v>612</v>
      </c>
      <c r="G26" s="425" t="s">
        <v>651</v>
      </c>
      <c r="H26" s="425" t="s">
        <v>652</v>
      </c>
      <c r="I26" s="427">
        <v>562.6500244140625</v>
      </c>
      <c r="J26" s="427">
        <v>12</v>
      </c>
      <c r="K26" s="428">
        <v>6751.7998046875</v>
      </c>
    </row>
    <row r="27" spans="1:11" ht="14.45" customHeight="1" x14ac:dyDescent="0.2">
      <c r="A27" s="423" t="s">
        <v>575</v>
      </c>
      <c r="B27" s="424" t="s">
        <v>576</v>
      </c>
      <c r="C27" s="425" t="s">
        <v>589</v>
      </c>
      <c r="D27" s="426" t="s">
        <v>590</v>
      </c>
      <c r="E27" s="425" t="s">
        <v>611</v>
      </c>
      <c r="F27" s="426" t="s">
        <v>612</v>
      </c>
      <c r="G27" s="425" t="s">
        <v>653</v>
      </c>
      <c r="H27" s="425" t="s">
        <v>654</v>
      </c>
      <c r="I27" s="427">
        <v>562.6500244140625</v>
      </c>
      <c r="J27" s="427">
        <v>624</v>
      </c>
      <c r="K27" s="428">
        <v>351093.5966796875</v>
      </c>
    </row>
    <row r="28" spans="1:11" ht="14.45" customHeight="1" x14ac:dyDescent="0.2">
      <c r="A28" s="423" t="s">
        <v>575</v>
      </c>
      <c r="B28" s="424" t="s">
        <v>576</v>
      </c>
      <c r="C28" s="425" t="s">
        <v>589</v>
      </c>
      <c r="D28" s="426" t="s">
        <v>590</v>
      </c>
      <c r="E28" s="425" t="s">
        <v>611</v>
      </c>
      <c r="F28" s="426" t="s">
        <v>612</v>
      </c>
      <c r="G28" s="425" t="s">
        <v>653</v>
      </c>
      <c r="H28" s="425" t="s">
        <v>655</v>
      </c>
      <c r="I28" s="427">
        <v>562.6500244140625</v>
      </c>
      <c r="J28" s="427">
        <v>144</v>
      </c>
      <c r="K28" s="428">
        <v>81021.6015625</v>
      </c>
    </row>
    <row r="29" spans="1:11" ht="14.45" customHeight="1" x14ac:dyDescent="0.2">
      <c r="A29" s="423" t="s">
        <v>575</v>
      </c>
      <c r="B29" s="424" t="s">
        <v>576</v>
      </c>
      <c r="C29" s="425" t="s">
        <v>589</v>
      </c>
      <c r="D29" s="426" t="s">
        <v>590</v>
      </c>
      <c r="E29" s="425" t="s">
        <v>611</v>
      </c>
      <c r="F29" s="426" t="s">
        <v>612</v>
      </c>
      <c r="G29" s="425" t="s">
        <v>651</v>
      </c>
      <c r="H29" s="425" t="s">
        <v>656</v>
      </c>
      <c r="I29" s="427">
        <v>562.6500244140625</v>
      </c>
      <c r="J29" s="427">
        <v>12</v>
      </c>
      <c r="K29" s="428">
        <v>6751.7998046875</v>
      </c>
    </row>
    <row r="30" spans="1:11" ht="14.45" customHeight="1" x14ac:dyDescent="0.2">
      <c r="A30" s="423" t="s">
        <v>575</v>
      </c>
      <c r="B30" s="424" t="s">
        <v>576</v>
      </c>
      <c r="C30" s="425" t="s">
        <v>589</v>
      </c>
      <c r="D30" s="426" t="s">
        <v>590</v>
      </c>
      <c r="E30" s="425" t="s">
        <v>611</v>
      </c>
      <c r="F30" s="426" t="s">
        <v>612</v>
      </c>
      <c r="G30" s="425" t="s">
        <v>657</v>
      </c>
      <c r="H30" s="425" t="s">
        <v>658</v>
      </c>
      <c r="I30" s="427">
        <v>562.6500244140625</v>
      </c>
      <c r="J30" s="427">
        <v>24</v>
      </c>
      <c r="K30" s="428">
        <v>13503.599609375</v>
      </c>
    </row>
    <row r="31" spans="1:11" ht="14.45" customHeight="1" x14ac:dyDescent="0.2">
      <c r="A31" s="423" t="s">
        <v>575</v>
      </c>
      <c r="B31" s="424" t="s">
        <v>576</v>
      </c>
      <c r="C31" s="425" t="s">
        <v>589</v>
      </c>
      <c r="D31" s="426" t="s">
        <v>590</v>
      </c>
      <c r="E31" s="425" t="s">
        <v>611</v>
      </c>
      <c r="F31" s="426" t="s">
        <v>612</v>
      </c>
      <c r="G31" s="425" t="s">
        <v>653</v>
      </c>
      <c r="H31" s="425" t="s">
        <v>659</v>
      </c>
      <c r="I31" s="427">
        <v>562.6500244140625</v>
      </c>
      <c r="J31" s="427">
        <v>624</v>
      </c>
      <c r="K31" s="428">
        <v>351093.60546875</v>
      </c>
    </row>
    <row r="32" spans="1:11" ht="14.45" customHeight="1" x14ac:dyDescent="0.2">
      <c r="A32" s="423" t="s">
        <v>575</v>
      </c>
      <c r="B32" s="424" t="s">
        <v>576</v>
      </c>
      <c r="C32" s="425" t="s">
        <v>589</v>
      </c>
      <c r="D32" s="426" t="s">
        <v>590</v>
      </c>
      <c r="E32" s="425" t="s">
        <v>611</v>
      </c>
      <c r="F32" s="426" t="s">
        <v>612</v>
      </c>
      <c r="G32" s="425" t="s">
        <v>660</v>
      </c>
      <c r="H32" s="425" t="s">
        <v>661</v>
      </c>
      <c r="I32" s="427">
        <v>0.43999999761581421</v>
      </c>
      <c r="J32" s="427">
        <v>200</v>
      </c>
      <c r="K32" s="428">
        <v>88</v>
      </c>
    </row>
    <row r="33" spans="1:11" ht="14.45" customHeight="1" x14ac:dyDescent="0.2">
      <c r="A33" s="423" t="s">
        <v>575</v>
      </c>
      <c r="B33" s="424" t="s">
        <v>576</v>
      </c>
      <c r="C33" s="425" t="s">
        <v>589</v>
      </c>
      <c r="D33" s="426" t="s">
        <v>590</v>
      </c>
      <c r="E33" s="425" t="s">
        <v>611</v>
      </c>
      <c r="F33" s="426" t="s">
        <v>612</v>
      </c>
      <c r="G33" s="425" t="s">
        <v>662</v>
      </c>
      <c r="H33" s="425" t="s">
        <v>663</v>
      </c>
      <c r="I33" s="427">
        <v>0.47999998927116394</v>
      </c>
      <c r="J33" s="427">
        <v>200</v>
      </c>
      <c r="K33" s="428">
        <v>96</v>
      </c>
    </row>
    <row r="34" spans="1:11" ht="14.45" customHeight="1" x14ac:dyDescent="0.2">
      <c r="A34" s="423" t="s">
        <v>575</v>
      </c>
      <c r="B34" s="424" t="s">
        <v>576</v>
      </c>
      <c r="C34" s="425" t="s">
        <v>589</v>
      </c>
      <c r="D34" s="426" t="s">
        <v>590</v>
      </c>
      <c r="E34" s="425" t="s">
        <v>611</v>
      </c>
      <c r="F34" s="426" t="s">
        <v>612</v>
      </c>
      <c r="G34" s="425" t="s">
        <v>662</v>
      </c>
      <c r="H34" s="425" t="s">
        <v>664</v>
      </c>
      <c r="I34" s="427">
        <v>0.47999998927116394</v>
      </c>
      <c r="J34" s="427">
        <v>200</v>
      </c>
      <c r="K34" s="428">
        <v>96</v>
      </c>
    </row>
    <row r="35" spans="1:11" ht="14.45" customHeight="1" x14ac:dyDescent="0.2">
      <c r="A35" s="423" t="s">
        <v>575</v>
      </c>
      <c r="B35" s="424" t="s">
        <v>576</v>
      </c>
      <c r="C35" s="425" t="s">
        <v>589</v>
      </c>
      <c r="D35" s="426" t="s">
        <v>590</v>
      </c>
      <c r="E35" s="425" t="s">
        <v>611</v>
      </c>
      <c r="F35" s="426" t="s">
        <v>612</v>
      </c>
      <c r="G35" s="425" t="s">
        <v>665</v>
      </c>
      <c r="H35" s="425" t="s">
        <v>666</v>
      </c>
      <c r="I35" s="427">
        <v>2.75</v>
      </c>
      <c r="J35" s="427">
        <v>200</v>
      </c>
      <c r="K35" s="428">
        <v>550</v>
      </c>
    </row>
    <row r="36" spans="1:11" ht="14.45" customHeight="1" x14ac:dyDescent="0.2">
      <c r="A36" s="423" t="s">
        <v>575</v>
      </c>
      <c r="B36" s="424" t="s">
        <v>576</v>
      </c>
      <c r="C36" s="425" t="s">
        <v>589</v>
      </c>
      <c r="D36" s="426" t="s">
        <v>590</v>
      </c>
      <c r="E36" s="425" t="s">
        <v>611</v>
      </c>
      <c r="F36" s="426" t="s">
        <v>612</v>
      </c>
      <c r="G36" s="425" t="s">
        <v>667</v>
      </c>
      <c r="H36" s="425" t="s">
        <v>668</v>
      </c>
      <c r="I36" s="427">
        <v>6.309999942779541</v>
      </c>
      <c r="J36" s="427">
        <v>2700</v>
      </c>
      <c r="K36" s="428">
        <v>17040.7802734375</v>
      </c>
    </row>
    <row r="37" spans="1:11" ht="14.45" customHeight="1" x14ac:dyDescent="0.2">
      <c r="A37" s="423" t="s">
        <v>575</v>
      </c>
      <c r="B37" s="424" t="s">
        <v>576</v>
      </c>
      <c r="C37" s="425" t="s">
        <v>589</v>
      </c>
      <c r="D37" s="426" t="s">
        <v>590</v>
      </c>
      <c r="E37" s="425" t="s">
        <v>611</v>
      </c>
      <c r="F37" s="426" t="s">
        <v>612</v>
      </c>
      <c r="G37" s="425" t="s">
        <v>669</v>
      </c>
      <c r="H37" s="425" t="s">
        <v>670</v>
      </c>
      <c r="I37" s="427">
        <v>9.1499996185302734</v>
      </c>
      <c r="J37" s="427">
        <v>4000</v>
      </c>
      <c r="K37" s="428">
        <v>36594.419921875</v>
      </c>
    </row>
    <row r="38" spans="1:11" ht="14.45" customHeight="1" x14ac:dyDescent="0.2">
      <c r="A38" s="423" t="s">
        <v>575</v>
      </c>
      <c r="B38" s="424" t="s">
        <v>576</v>
      </c>
      <c r="C38" s="425" t="s">
        <v>589</v>
      </c>
      <c r="D38" s="426" t="s">
        <v>590</v>
      </c>
      <c r="E38" s="425" t="s">
        <v>611</v>
      </c>
      <c r="F38" s="426" t="s">
        <v>612</v>
      </c>
      <c r="G38" s="425" t="s">
        <v>671</v>
      </c>
      <c r="H38" s="425" t="s">
        <v>672</v>
      </c>
      <c r="I38" s="427">
        <v>4.309999942779541</v>
      </c>
      <c r="J38" s="427">
        <v>1600</v>
      </c>
      <c r="K38" s="428">
        <v>6893.1201171875</v>
      </c>
    </row>
    <row r="39" spans="1:11" ht="14.45" customHeight="1" x14ac:dyDescent="0.2">
      <c r="A39" s="423" t="s">
        <v>575</v>
      </c>
      <c r="B39" s="424" t="s">
        <v>576</v>
      </c>
      <c r="C39" s="425" t="s">
        <v>589</v>
      </c>
      <c r="D39" s="426" t="s">
        <v>590</v>
      </c>
      <c r="E39" s="425" t="s">
        <v>611</v>
      </c>
      <c r="F39" s="426" t="s">
        <v>612</v>
      </c>
      <c r="G39" s="425" t="s">
        <v>673</v>
      </c>
      <c r="H39" s="425" t="s">
        <v>674</v>
      </c>
      <c r="I39" s="427">
        <v>14.649999618530273</v>
      </c>
      <c r="J39" s="427">
        <v>2900</v>
      </c>
      <c r="K39" s="428">
        <v>42489.4501953125</v>
      </c>
    </row>
    <row r="40" spans="1:11" ht="14.45" customHeight="1" x14ac:dyDescent="0.2">
      <c r="A40" s="423" t="s">
        <v>575</v>
      </c>
      <c r="B40" s="424" t="s">
        <v>576</v>
      </c>
      <c r="C40" s="425" t="s">
        <v>589</v>
      </c>
      <c r="D40" s="426" t="s">
        <v>590</v>
      </c>
      <c r="E40" s="425" t="s">
        <v>611</v>
      </c>
      <c r="F40" s="426" t="s">
        <v>612</v>
      </c>
      <c r="G40" s="425" t="s">
        <v>675</v>
      </c>
      <c r="H40" s="425" t="s">
        <v>676</v>
      </c>
      <c r="I40" s="427">
        <v>5.4200000762939453</v>
      </c>
      <c r="J40" s="427">
        <v>2000</v>
      </c>
      <c r="K40" s="428">
        <v>10837.93017578125</v>
      </c>
    </row>
    <row r="41" spans="1:11" ht="14.45" customHeight="1" x14ac:dyDescent="0.2">
      <c r="A41" s="423" t="s">
        <v>575</v>
      </c>
      <c r="B41" s="424" t="s">
        <v>576</v>
      </c>
      <c r="C41" s="425" t="s">
        <v>589</v>
      </c>
      <c r="D41" s="426" t="s">
        <v>590</v>
      </c>
      <c r="E41" s="425" t="s">
        <v>611</v>
      </c>
      <c r="F41" s="426" t="s">
        <v>612</v>
      </c>
      <c r="G41" s="425" t="s">
        <v>677</v>
      </c>
      <c r="H41" s="425" t="s">
        <v>678</v>
      </c>
      <c r="I41" s="427">
        <v>7.429999828338623</v>
      </c>
      <c r="J41" s="427">
        <v>3600</v>
      </c>
      <c r="K41" s="428">
        <v>26748</v>
      </c>
    </row>
    <row r="42" spans="1:11" ht="14.45" customHeight="1" x14ac:dyDescent="0.2">
      <c r="A42" s="423" t="s">
        <v>575</v>
      </c>
      <c r="B42" s="424" t="s">
        <v>576</v>
      </c>
      <c r="C42" s="425" t="s">
        <v>589</v>
      </c>
      <c r="D42" s="426" t="s">
        <v>590</v>
      </c>
      <c r="E42" s="425" t="s">
        <v>611</v>
      </c>
      <c r="F42" s="426" t="s">
        <v>612</v>
      </c>
      <c r="G42" s="425" t="s">
        <v>662</v>
      </c>
      <c r="H42" s="425" t="s">
        <v>679</v>
      </c>
      <c r="I42" s="427">
        <v>0.47999998927116394</v>
      </c>
      <c r="J42" s="427">
        <v>600</v>
      </c>
      <c r="K42" s="428">
        <v>288</v>
      </c>
    </row>
    <row r="43" spans="1:11" ht="14.45" customHeight="1" x14ac:dyDescent="0.2">
      <c r="A43" s="423" t="s">
        <v>575</v>
      </c>
      <c r="B43" s="424" t="s">
        <v>576</v>
      </c>
      <c r="C43" s="425" t="s">
        <v>589</v>
      </c>
      <c r="D43" s="426" t="s">
        <v>590</v>
      </c>
      <c r="E43" s="425" t="s">
        <v>611</v>
      </c>
      <c r="F43" s="426" t="s">
        <v>612</v>
      </c>
      <c r="G43" s="425" t="s">
        <v>665</v>
      </c>
      <c r="H43" s="425" t="s">
        <v>680</v>
      </c>
      <c r="I43" s="427">
        <v>2.75</v>
      </c>
      <c r="J43" s="427">
        <v>100</v>
      </c>
      <c r="K43" s="428">
        <v>275</v>
      </c>
    </row>
    <row r="44" spans="1:11" ht="14.45" customHeight="1" x14ac:dyDescent="0.2">
      <c r="A44" s="423" t="s">
        <v>575</v>
      </c>
      <c r="B44" s="424" t="s">
        <v>576</v>
      </c>
      <c r="C44" s="425" t="s">
        <v>589</v>
      </c>
      <c r="D44" s="426" t="s">
        <v>590</v>
      </c>
      <c r="E44" s="425" t="s">
        <v>611</v>
      </c>
      <c r="F44" s="426" t="s">
        <v>612</v>
      </c>
      <c r="G44" s="425" t="s">
        <v>667</v>
      </c>
      <c r="H44" s="425" t="s">
        <v>681</v>
      </c>
      <c r="I44" s="427">
        <v>6.309999942779541</v>
      </c>
      <c r="J44" s="427">
        <v>3200</v>
      </c>
      <c r="K44" s="428">
        <v>20196.64013671875</v>
      </c>
    </row>
    <row r="45" spans="1:11" ht="14.45" customHeight="1" x14ac:dyDescent="0.2">
      <c r="A45" s="423" t="s">
        <v>575</v>
      </c>
      <c r="B45" s="424" t="s">
        <v>576</v>
      </c>
      <c r="C45" s="425" t="s">
        <v>589</v>
      </c>
      <c r="D45" s="426" t="s">
        <v>590</v>
      </c>
      <c r="E45" s="425" t="s">
        <v>611</v>
      </c>
      <c r="F45" s="426" t="s">
        <v>612</v>
      </c>
      <c r="G45" s="425" t="s">
        <v>669</v>
      </c>
      <c r="H45" s="425" t="s">
        <v>682</v>
      </c>
      <c r="I45" s="427">
        <v>9.1499996185302734</v>
      </c>
      <c r="J45" s="427">
        <v>4800</v>
      </c>
      <c r="K45" s="428">
        <v>43914.419921875</v>
      </c>
    </row>
    <row r="46" spans="1:11" ht="14.45" customHeight="1" x14ac:dyDescent="0.2">
      <c r="A46" s="423" t="s">
        <v>575</v>
      </c>
      <c r="B46" s="424" t="s">
        <v>576</v>
      </c>
      <c r="C46" s="425" t="s">
        <v>589</v>
      </c>
      <c r="D46" s="426" t="s">
        <v>590</v>
      </c>
      <c r="E46" s="425" t="s">
        <v>611</v>
      </c>
      <c r="F46" s="426" t="s">
        <v>612</v>
      </c>
      <c r="G46" s="425" t="s">
        <v>671</v>
      </c>
      <c r="H46" s="425" t="s">
        <v>683</v>
      </c>
      <c r="I46" s="427">
        <v>4.309999942779541</v>
      </c>
      <c r="J46" s="427">
        <v>1600</v>
      </c>
      <c r="K46" s="428">
        <v>6893.60009765625</v>
      </c>
    </row>
    <row r="47" spans="1:11" ht="14.45" customHeight="1" x14ac:dyDescent="0.2">
      <c r="A47" s="423" t="s">
        <v>575</v>
      </c>
      <c r="B47" s="424" t="s">
        <v>576</v>
      </c>
      <c r="C47" s="425" t="s">
        <v>589</v>
      </c>
      <c r="D47" s="426" t="s">
        <v>590</v>
      </c>
      <c r="E47" s="425" t="s">
        <v>611</v>
      </c>
      <c r="F47" s="426" t="s">
        <v>612</v>
      </c>
      <c r="G47" s="425" t="s">
        <v>673</v>
      </c>
      <c r="H47" s="425" t="s">
        <v>684</v>
      </c>
      <c r="I47" s="427">
        <v>14.649999618530273</v>
      </c>
      <c r="J47" s="427">
        <v>4000</v>
      </c>
      <c r="K47" s="428">
        <v>58605.23046875</v>
      </c>
    </row>
    <row r="48" spans="1:11" ht="14.45" customHeight="1" x14ac:dyDescent="0.2">
      <c r="A48" s="423" t="s">
        <v>575</v>
      </c>
      <c r="B48" s="424" t="s">
        <v>576</v>
      </c>
      <c r="C48" s="425" t="s">
        <v>589</v>
      </c>
      <c r="D48" s="426" t="s">
        <v>590</v>
      </c>
      <c r="E48" s="425" t="s">
        <v>611</v>
      </c>
      <c r="F48" s="426" t="s">
        <v>612</v>
      </c>
      <c r="G48" s="425" t="s">
        <v>675</v>
      </c>
      <c r="H48" s="425" t="s">
        <v>685</v>
      </c>
      <c r="I48" s="427">
        <v>5.4200000762939453</v>
      </c>
      <c r="J48" s="427">
        <v>2800</v>
      </c>
      <c r="K48" s="428">
        <v>15172.819702148438</v>
      </c>
    </row>
    <row r="49" spans="1:11" ht="14.45" customHeight="1" x14ac:dyDescent="0.2">
      <c r="A49" s="423" t="s">
        <v>575</v>
      </c>
      <c r="B49" s="424" t="s">
        <v>576</v>
      </c>
      <c r="C49" s="425" t="s">
        <v>589</v>
      </c>
      <c r="D49" s="426" t="s">
        <v>590</v>
      </c>
      <c r="E49" s="425" t="s">
        <v>611</v>
      </c>
      <c r="F49" s="426" t="s">
        <v>612</v>
      </c>
      <c r="G49" s="425" t="s">
        <v>686</v>
      </c>
      <c r="H49" s="425" t="s">
        <v>687</v>
      </c>
      <c r="I49" s="427">
        <v>5.1999998092651367</v>
      </c>
      <c r="J49" s="427">
        <v>170</v>
      </c>
      <c r="K49" s="428">
        <v>884</v>
      </c>
    </row>
    <row r="50" spans="1:11" ht="14.45" customHeight="1" x14ac:dyDescent="0.2">
      <c r="A50" s="423" t="s">
        <v>575</v>
      </c>
      <c r="B50" s="424" t="s">
        <v>576</v>
      </c>
      <c r="C50" s="425" t="s">
        <v>589</v>
      </c>
      <c r="D50" s="426" t="s">
        <v>590</v>
      </c>
      <c r="E50" s="425" t="s">
        <v>611</v>
      </c>
      <c r="F50" s="426" t="s">
        <v>612</v>
      </c>
      <c r="G50" s="425" t="s">
        <v>677</v>
      </c>
      <c r="H50" s="425" t="s">
        <v>688</v>
      </c>
      <c r="I50" s="427">
        <v>7.429999828338623</v>
      </c>
      <c r="J50" s="427">
        <v>5035</v>
      </c>
      <c r="K50" s="428">
        <v>37410.049926757813</v>
      </c>
    </row>
    <row r="51" spans="1:11" ht="14.45" customHeight="1" x14ac:dyDescent="0.2">
      <c r="A51" s="423" t="s">
        <v>575</v>
      </c>
      <c r="B51" s="424" t="s">
        <v>576</v>
      </c>
      <c r="C51" s="425" t="s">
        <v>589</v>
      </c>
      <c r="D51" s="426" t="s">
        <v>590</v>
      </c>
      <c r="E51" s="425" t="s">
        <v>611</v>
      </c>
      <c r="F51" s="426" t="s">
        <v>612</v>
      </c>
      <c r="G51" s="425" t="s">
        <v>689</v>
      </c>
      <c r="H51" s="425" t="s">
        <v>690</v>
      </c>
      <c r="I51" s="427">
        <v>34.715000152587891</v>
      </c>
      <c r="J51" s="427">
        <v>100</v>
      </c>
      <c r="K51" s="428">
        <v>3471.489990234375</v>
      </c>
    </row>
    <row r="52" spans="1:11" ht="14.45" customHeight="1" x14ac:dyDescent="0.2">
      <c r="A52" s="423" t="s">
        <v>575</v>
      </c>
      <c r="B52" s="424" t="s">
        <v>576</v>
      </c>
      <c r="C52" s="425" t="s">
        <v>589</v>
      </c>
      <c r="D52" s="426" t="s">
        <v>590</v>
      </c>
      <c r="E52" s="425" t="s">
        <v>611</v>
      </c>
      <c r="F52" s="426" t="s">
        <v>612</v>
      </c>
      <c r="G52" s="425" t="s">
        <v>691</v>
      </c>
      <c r="H52" s="425" t="s">
        <v>692</v>
      </c>
      <c r="I52" s="427">
        <v>8.7600002288818359</v>
      </c>
      <c r="J52" s="427">
        <v>1000</v>
      </c>
      <c r="K52" s="428">
        <v>8760.3997802734375</v>
      </c>
    </row>
    <row r="53" spans="1:11" ht="14.45" customHeight="1" x14ac:dyDescent="0.2">
      <c r="A53" s="423" t="s">
        <v>575</v>
      </c>
      <c r="B53" s="424" t="s">
        <v>576</v>
      </c>
      <c r="C53" s="425" t="s">
        <v>589</v>
      </c>
      <c r="D53" s="426" t="s">
        <v>590</v>
      </c>
      <c r="E53" s="425" t="s">
        <v>611</v>
      </c>
      <c r="F53" s="426" t="s">
        <v>612</v>
      </c>
      <c r="G53" s="425" t="s">
        <v>691</v>
      </c>
      <c r="H53" s="425" t="s">
        <v>693</v>
      </c>
      <c r="I53" s="427">
        <v>8.7600002288818359</v>
      </c>
      <c r="J53" s="427">
        <v>800</v>
      </c>
      <c r="K53" s="428">
        <v>7008.31982421875</v>
      </c>
    </row>
    <row r="54" spans="1:11" ht="14.45" customHeight="1" x14ac:dyDescent="0.2">
      <c r="A54" s="423" t="s">
        <v>575</v>
      </c>
      <c r="B54" s="424" t="s">
        <v>576</v>
      </c>
      <c r="C54" s="425" t="s">
        <v>589</v>
      </c>
      <c r="D54" s="426" t="s">
        <v>590</v>
      </c>
      <c r="E54" s="425" t="s">
        <v>611</v>
      </c>
      <c r="F54" s="426" t="s">
        <v>612</v>
      </c>
      <c r="G54" s="425" t="s">
        <v>694</v>
      </c>
      <c r="H54" s="425" t="s">
        <v>695</v>
      </c>
      <c r="I54" s="427">
        <v>3.619999885559082</v>
      </c>
      <c r="J54" s="427">
        <v>1000</v>
      </c>
      <c r="K54" s="428">
        <v>3617.89990234375</v>
      </c>
    </row>
    <row r="55" spans="1:11" ht="14.45" customHeight="1" x14ac:dyDescent="0.2">
      <c r="A55" s="423" t="s">
        <v>575</v>
      </c>
      <c r="B55" s="424" t="s">
        <v>576</v>
      </c>
      <c r="C55" s="425" t="s">
        <v>589</v>
      </c>
      <c r="D55" s="426" t="s">
        <v>590</v>
      </c>
      <c r="E55" s="425" t="s">
        <v>611</v>
      </c>
      <c r="F55" s="426" t="s">
        <v>612</v>
      </c>
      <c r="G55" s="425" t="s">
        <v>696</v>
      </c>
      <c r="H55" s="425" t="s">
        <v>697</v>
      </c>
      <c r="I55" s="427">
        <v>71.389999389648438</v>
      </c>
      <c r="J55" s="427">
        <v>200</v>
      </c>
      <c r="K55" s="428">
        <v>14278</v>
      </c>
    </row>
    <row r="56" spans="1:11" ht="14.45" customHeight="1" x14ac:dyDescent="0.2">
      <c r="A56" s="423" t="s">
        <v>575</v>
      </c>
      <c r="B56" s="424" t="s">
        <v>576</v>
      </c>
      <c r="C56" s="425" t="s">
        <v>589</v>
      </c>
      <c r="D56" s="426" t="s">
        <v>590</v>
      </c>
      <c r="E56" s="425" t="s">
        <v>611</v>
      </c>
      <c r="F56" s="426" t="s">
        <v>612</v>
      </c>
      <c r="G56" s="425" t="s">
        <v>696</v>
      </c>
      <c r="H56" s="425" t="s">
        <v>698</v>
      </c>
      <c r="I56" s="427">
        <v>71.389999389648438</v>
      </c>
      <c r="J56" s="427">
        <v>150</v>
      </c>
      <c r="K56" s="428">
        <v>10708.5</v>
      </c>
    </row>
    <row r="57" spans="1:11" ht="14.45" customHeight="1" x14ac:dyDescent="0.2">
      <c r="A57" s="423" t="s">
        <v>575</v>
      </c>
      <c r="B57" s="424" t="s">
        <v>576</v>
      </c>
      <c r="C57" s="425" t="s">
        <v>589</v>
      </c>
      <c r="D57" s="426" t="s">
        <v>590</v>
      </c>
      <c r="E57" s="425" t="s">
        <v>611</v>
      </c>
      <c r="F57" s="426" t="s">
        <v>612</v>
      </c>
      <c r="G57" s="425" t="s">
        <v>699</v>
      </c>
      <c r="H57" s="425" t="s">
        <v>700</v>
      </c>
      <c r="I57" s="427">
        <v>0.4699999988079071</v>
      </c>
      <c r="J57" s="427">
        <v>5000</v>
      </c>
      <c r="K57" s="428">
        <v>2350</v>
      </c>
    </row>
    <row r="58" spans="1:11" ht="14.45" customHeight="1" x14ac:dyDescent="0.2">
      <c r="A58" s="423" t="s">
        <v>575</v>
      </c>
      <c r="B58" s="424" t="s">
        <v>576</v>
      </c>
      <c r="C58" s="425" t="s">
        <v>589</v>
      </c>
      <c r="D58" s="426" t="s">
        <v>590</v>
      </c>
      <c r="E58" s="425" t="s">
        <v>611</v>
      </c>
      <c r="F58" s="426" t="s">
        <v>612</v>
      </c>
      <c r="G58" s="425" t="s">
        <v>701</v>
      </c>
      <c r="H58" s="425" t="s">
        <v>702</v>
      </c>
      <c r="I58" s="427">
        <v>0.47999998927116394</v>
      </c>
      <c r="J58" s="427">
        <v>1000</v>
      </c>
      <c r="K58" s="428">
        <v>480</v>
      </c>
    </row>
    <row r="59" spans="1:11" ht="14.45" customHeight="1" x14ac:dyDescent="0.2">
      <c r="A59" s="423" t="s">
        <v>575</v>
      </c>
      <c r="B59" s="424" t="s">
        <v>576</v>
      </c>
      <c r="C59" s="425" t="s">
        <v>589</v>
      </c>
      <c r="D59" s="426" t="s">
        <v>590</v>
      </c>
      <c r="E59" s="425" t="s">
        <v>611</v>
      </c>
      <c r="F59" s="426" t="s">
        <v>612</v>
      </c>
      <c r="G59" s="425" t="s">
        <v>699</v>
      </c>
      <c r="H59" s="425" t="s">
        <v>703</v>
      </c>
      <c r="I59" s="427">
        <v>0.47199999690055849</v>
      </c>
      <c r="J59" s="427">
        <v>6000</v>
      </c>
      <c r="K59" s="428">
        <v>2830</v>
      </c>
    </row>
    <row r="60" spans="1:11" ht="14.45" customHeight="1" x14ac:dyDescent="0.2">
      <c r="A60" s="423" t="s">
        <v>575</v>
      </c>
      <c r="B60" s="424" t="s">
        <v>576</v>
      </c>
      <c r="C60" s="425" t="s">
        <v>589</v>
      </c>
      <c r="D60" s="426" t="s">
        <v>590</v>
      </c>
      <c r="E60" s="425" t="s">
        <v>611</v>
      </c>
      <c r="F60" s="426" t="s">
        <v>612</v>
      </c>
      <c r="G60" s="425" t="s">
        <v>701</v>
      </c>
      <c r="H60" s="425" t="s">
        <v>704</v>
      </c>
      <c r="I60" s="427">
        <v>0.4699999988079071</v>
      </c>
      <c r="J60" s="427">
        <v>3000</v>
      </c>
      <c r="K60" s="428">
        <v>1410</v>
      </c>
    </row>
    <row r="61" spans="1:11" ht="14.45" customHeight="1" x14ac:dyDescent="0.2">
      <c r="A61" s="423" t="s">
        <v>575</v>
      </c>
      <c r="B61" s="424" t="s">
        <v>576</v>
      </c>
      <c r="C61" s="425" t="s">
        <v>589</v>
      </c>
      <c r="D61" s="426" t="s">
        <v>590</v>
      </c>
      <c r="E61" s="425" t="s">
        <v>705</v>
      </c>
      <c r="F61" s="426" t="s">
        <v>706</v>
      </c>
      <c r="G61" s="425" t="s">
        <v>707</v>
      </c>
      <c r="H61" s="425" t="s">
        <v>708</v>
      </c>
      <c r="I61" s="427">
        <v>143.38999938964844</v>
      </c>
      <c r="J61" s="427">
        <v>500</v>
      </c>
      <c r="K61" s="428">
        <v>71692.5</v>
      </c>
    </row>
    <row r="62" spans="1:11" ht="14.45" customHeight="1" x14ac:dyDescent="0.2">
      <c r="A62" s="423" t="s">
        <v>575</v>
      </c>
      <c r="B62" s="424" t="s">
        <v>576</v>
      </c>
      <c r="C62" s="425" t="s">
        <v>589</v>
      </c>
      <c r="D62" s="426" t="s">
        <v>590</v>
      </c>
      <c r="E62" s="425" t="s">
        <v>705</v>
      </c>
      <c r="F62" s="426" t="s">
        <v>706</v>
      </c>
      <c r="G62" s="425" t="s">
        <v>709</v>
      </c>
      <c r="H62" s="425" t="s">
        <v>710</v>
      </c>
      <c r="I62" s="427">
        <v>75.959999084472656</v>
      </c>
      <c r="J62" s="427">
        <v>2000</v>
      </c>
      <c r="K62" s="428">
        <v>151927.59375</v>
      </c>
    </row>
    <row r="63" spans="1:11" ht="14.45" customHeight="1" x14ac:dyDescent="0.2">
      <c r="A63" s="423" t="s">
        <v>575</v>
      </c>
      <c r="B63" s="424" t="s">
        <v>576</v>
      </c>
      <c r="C63" s="425" t="s">
        <v>589</v>
      </c>
      <c r="D63" s="426" t="s">
        <v>590</v>
      </c>
      <c r="E63" s="425" t="s">
        <v>705</v>
      </c>
      <c r="F63" s="426" t="s">
        <v>706</v>
      </c>
      <c r="G63" s="425" t="s">
        <v>711</v>
      </c>
      <c r="H63" s="425" t="s">
        <v>712</v>
      </c>
      <c r="I63" s="427">
        <v>94.680000305175781</v>
      </c>
      <c r="J63" s="427">
        <v>300</v>
      </c>
      <c r="K63" s="428">
        <v>28404.75</v>
      </c>
    </row>
    <row r="64" spans="1:11" ht="14.45" customHeight="1" x14ac:dyDescent="0.2">
      <c r="A64" s="423" t="s">
        <v>575</v>
      </c>
      <c r="B64" s="424" t="s">
        <v>576</v>
      </c>
      <c r="C64" s="425" t="s">
        <v>589</v>
      </c>
      <c r="D64" s="426" t="s">
        <v>590</v>
      </c>
      <c r="E64" s="425" t="s">
        <v>705</v>
      </c>
      <c r="F64" s="426" t="s">
        <v>706</v>
      </c>
      <c r="G64" s="425" t="s">
        <v>713</v>
      </c>
      <c r="H64" s="425" t="s">
        <v>714</v>
      </c>
      <c r="I64" s="427">
        <v>307.33999633789063</v>
      </c>
      <c r="J64" s="427">
        <v>960</v>
      </c>
      <c r="K64" s="428">
        <v>295046.408203125</v>
      </c>
    </row>
    <row r="65" spans="1:11" ht="14.45" customHeight="1" x14ac:dyDescent="0.2">
      <c r="A65" s="423" t="s">
        <v>575</v>
      </c>
      <c r="B65" s="424" t="s">
        <v>576</v>
      </c>
      <c r="C65" s="425" t="s">
        <v>589</v>
      </c>
      <c r="D65" s="426" t="s">
        <v>590</v>
      </c>
      <c r="E65" s="425" t="s">
        <v>705</v>
      </c>
      <c r="F65" s="426" t="s">
        <v>706</v>
      </c>
      <c r="G65" s="425" t="s">
        <v>715</v>
      </c>
      <c r="H65" s="425" t="s">
        <v>716</v>
      </c>
      <c r="I65" s="427">
        <v>52.419998168945313</v>
      </c>
      <c r="J65" s="427">
        <v>1200</v>
      </c>
      <c r="K65" s="428">
        <v>62900.640625</v>
      </c>
    </row>
    <row r="66" spans="1:11" ht="14.45" customHeight="1" x14ac:dyDescent="0.2">
      <c r="A66" s="423" t="s">
        <v>575</v>
      </c>
      <c r="B66" s="424" t="s">
        <v>576</v>
      </c>
      <c r="C66" s="425" t="s">
        <v>589</v>
      </c>
      <c r="D66" s="426" t="s">
        <v>590</v>
      </c>
      <c r="E66" s="425" t="s">
        <v>705</v>
      </c>
      <c r="F66" s="426" t="s">
        <v>706</v>
      </c>
      <c r="G66" s="425" t="s">
        <v>717</v>
      </c>
      <c r="H66" s="425" t="s">
        <v>718</v>
      </c>
      <c r="I66" s="427">
        <v>10.163999938964844</v>
      </c>
      <c r="J66" s="427">
        <v>9000</v>
      </c>
      <c r="K66" s="428">
        <v>91475</v>
      </c>
    </row>
    <row r="67" spans="1:11" ht="14.45" customHeight="1" x14ac:dyDescent="0.2">
      <c r="A67" s="423" t="s">
        <v>575</v>
      </c>
      <c r="B67" s="424" t="s">
        <v>576</v>
      </c>
      <c r="C67" s="425" t="s">
        <v>589</v>
      </c>
      <c r="D67" s="426" t="s">
        <v>590</v>
      </c>
      <c r="E67" s="425" t="s">
        <v>705</v>
      </c>
      <c r="F67" s="426" t="s">
        <v>706</v>
      </c>
      <c r="G67" s="425" t="s">
        <v>719</v>
      </c>
      <c r="H67" s="425" t="s">
        <v>720</v>
      </c>
      <c r="I67" s="427">
        <v>651.19000244140625</v>
      </c>
      <c r="J67" s="427">
        <v>20</v>
      </c>
      <c r="K67" s="428">
        <v>13023.83984375</v>
      </c>
    </row>
    <row r="68" spans="1:11" ht="14.45" customHeight="1" x14ac:dyDescent="0.2">
      <c r="A68" s="423" t="s">
        <v>575</v>
      </c>
      <c r="B68" s="424" t="s">
        <v>576</v>
      </c>
      <c r="C68" s="425" t="s">
        <v>589</v>
      </c>
      <c r="D68" s="426" t="s">
        <v>590</v>
      </c>
      <c r="E68" s="425" t="s">
        <v>705</v>
      </c>
      <c r="F68" s="426" t="s">
        <v>706</v>
      </c>
      <c r="G68" s="425" t="s">
        <v>713</v>
      </c>
      <c r="H68" s="425" t="s">
        <v>721</v>
      </c>
      <c r="I68" s="427">
        <v>307.33999633789063</v>
      </c>
      <c r="J68" s="427">
        <v>1660</v>
      </c>
      <c r="K68" s="428">
        <v>510184.3984375</v>
      </c>
    </row>
    <row r="69" spans="1:11" ht="14.45" customHeight="1" x14ac:dyDescent="0.2">
      <c r="A69" s="423" t="s">
        <v>575</v>
      </c>
      <c r="B69" s="424" t="s">
        <v>576</v>
      </c>
      <c r="C69" s="425" t="s">
        <v>589</v>
      </c>
      <c r="D69" s="426" t="s">
        <v>590</v>
      </c>
      <c r="E69" s="425" t="s">
        <v>705</v>
      </c>
      <c r="F69" s="426" t="s">
        <v>706</v>
      </c>
      <c r="G69" s="425" t="s">
        <v>722</v>
      </c>
      <c r="H69" s="425" t="s">
        <v>723</v>
      </c>
      <c r="I69" s="427">
        <v>24.180000305175781</v>
      </c>
      <c r="J69" s="427">
        <v>300</v>
      </c>
      <c r="K69" s="428">
        <v>7252.740234375</v>
      </c>
    </row>
    <row r="70" spans="1:11" ht="14.45" customHeight="1" x14ac:dyDescent="0.2">
      <c r="A70" s="423" t="s">
        <v>575</v>
      </c>
      <c r="B70" s="424" t="s">
        <v>576</v>
      </c>
      <c r="C70" s="425" t="s">
        <v>589</v>
      </c>
      <c r="D70" s="426" t="s">
        <v>590</v>
      </c>
      <c r="E70" s="425" t="s">
        <v>705</v>
      </c>
      <c r="F70" s="426" t="s">
        <v>706</v>
      </c>
      <c r="G70" s="425" t="s">
        <v>715</v>
      </c>
      <c r="H70" s="425" t="s">
        <v>724</v>
      </c>
      <c r="I70" s="427">
        <v>52.419998168945313</v>
      </c>
      <c r="J70" s="427">
        <v>1800</v>
      </c>
      <c r="K70" s="428">
        <v>94350.9609375</v>
      </c>
    </row>
    <row r="71" spans="1:11" ht="14.45" customHeight="1" x14ac:dyDescent="0.2">
      <c r="A71" s="423" t="s">
        <v>575</v>
      </c>
      <c r="B71" s="424" t="s">
        <v>576</v>
      </c>
      <c r="C71" s="425" t="s">
        <v>589</v>
      </c>
      <c r="D71" s="426" t="s">
        <v>590</v>
      </c>
      <c r="E71" s="425" t="s">
        <v>705</v>
      </c>
      <c r="F71" s="426" t="s">
        <v>706</v>
      </c>
      <c r="G71" s="425" t="s">
        <v>717</v>
      </c>
      <c r="H71" s="425" t="s">
        <v>725</v>
      </c>
      <c r="I71" s="427">
        <v>10.164285659790039</v>
      </c>
      <c r="J71" s="427">
        <v>12700</v>
      </c>
      <c r="K71" s="428">
        <v>129082.5</v>
      </c>
    </row>
    <row r="72" spans="1:11" ht="14.45" customHeight="1" x14ac:dyDescent="0.2">
      <c r="A72" s="423" t="s">
        <v>575</v>
      </c>
      <c r="B72" s="424" t="s">
        <v>576</v>
      </c>
      <c r="C72" s="425" t="s">
        <v>589</v>
      </c>
      <c r="D72" s="426" t="s">
        <v>590</v>
      </c>
      <c r="E72" s="425" t="s">
        <v>726</v>
      </c>
      <c r="F72" s="426" t="s">
        <v>727</v>
      </c>
      <c r="G72" s="425" t="s">
        <v>728</v>
      </c>
      <c r="H72" s="425" t="s">
        <v>729</v>
      </c>
      <c r="I72" s="427">
        <v>8.1099996566772461</v>
      </c>
      <c r="J72" s="427">
        <v>5750</v>
      </c>
      <c r="K72" s="428">
        <v>46615.25</v>
      </c>
    </row>
    <row r="73" spans="1:11" ht="14.45" customHeight="1" x14ac:dyDescent="0.2">
      <c r="A73" s="423" t="s">
        <v>575</v>
      </c>
      <c r="B73" s="424" t="s">
        <v>576</v>
      </c>
      <c r="C73" s="425" t="s">
        <v>589</v>
      </c>
      <c r="D73" s="426" t="s">
        <v>590</v>
      </c>
      <c r="E73" s="425" t="s">
        <v>726</v>
      </c>
      <c r="F73" s="426" t="s">
        <v>727</v>
      </c>
      <c r="G73" s="425" t="s">
        <v>730</v>
      </c>
      <c r="H73" s="425" t="s">
        <v>731</v>
      </c>
      <c r="I73" s="427">
        <v>0.54000002145767212</v>
      </c>
      <c r="J73" s="427">
        <v>12000</v>
      </c>
      <c r="K73" s="428">
        <v>6480</v>
      </c>
    </row>
    <row r="74" spans="1:11" ht="14.45" customHeight="1" x14ac:dyDescent="0.2">
      <c r="A74" s="423" t="s">
        <v>575</v>
      </c>
      <c r="B74" s="424" t="s">
        <v>576</v>
      </c>
      <c r="C74" s="425" t="s">
        <v>589</v>
      </c>
      <c r="D74" s="426" t="s">
        <v>590</v>
      </c>
      <c r="E74" s="425" t="s">
        <v>726</v>
      </c>
      <c r="F74" s="426" t="s">
        <v>727</v>
      </c>
      <c r="G74" s="425" t="s">
        <v>730</v>
      </c>
      <c r="H74" s="425" t="s">
        <v>732</v>
      </c>
      <c r="I74" s="427">
        <v>0.54166668653488159</v>
      </c>
      <c r="J74" s="427">
        <v>16000</v>
      </c>
      <c r="K74" s="428">
        <v>8660</v>
      </c>
    </row>
    <row r="75" spans="1:11" ht="14.45" customHeight="1" x14ac:dyDescent="0.2">
      <c r="A75" s="423" t="s">
        <v>575</v>
      </c>
      <c r="B75" s="424" t="s">
        <v>576</v>
      </c>
      <c r="C75" s="425" t="s">
        <v>589</v>
      </c>
      <c r="D75" s="426" t="s">
        <v>590</v>
      </c>
      <c r="E75" s="425" t="s">
        <v>726</v>
      </c>
      <c r="F75" s="426" t="s">
        <v>727</v>
      </c>
      <c r="G75" s="425" t="s">
        <v>733</v>
      </c>
      <c r="H75" s="425" t="s">
        <v>734</v>
      </c>
      <c r="I75" s="427">
        <v>0.99000000953674316</v>
      </c>
      <c r="J75" s="427">
        <v>4000</v>
      </c>
      <c r="K75" s="428">
        <v>3968.800048828125</v>
      </c>
    </row>
    <row r="76" spans="1:11" ht="14.45" customHeight="1" x14ac:dyDescent="0.2">
      <c r="A76" s="423" t="s">
        <v>575</v>
      </c>
      <c r="B76" s="424" t="s">
        <v>576</v>
      </c>
      <c r="C76" s="425" t="s">
        <v>589</v>
      </c>
      <c r="D76" s="426" t="s">
        <v>590</v>
      </c>
      <c r="E76" s="425" t="s">
        <v>620</v>
      </c>
      <c r="F76" s="426" t="s">
        <v>621</v>
      </c>
      <c r="G76" s="425" t="s">
        <v>735</v>
      </c>
      <c r="H76" s="425" t="s">
        <v>736</v>
      </c>
      <c r="I76" s="427">
        <v>10.159999847412109</v>
      </c>
      <c r="J76" s="427">
        <v>300</v>
      </c>
      <c r="K76" s="428">
        <v>3049.199951171875</v>
      </c>
    </row>
    <row r="77" spans="1:11" ht="14.45" customHeight="1" x14ac:dyDescent="0.2">
      <c r="A77" s="423" t="s">
        <v>575</v>
      </c>
      <c r="B77" s="424" t="s">
        <v>576</v>
      </c>
      <c r="C77" s="425" t="s">
        <v>589</v>
      </c>
      <c r="D77" s="426" t="s">
        <v>590</v>
      </c>
      <c r="E77" s="425" t="s">
        <v>620</v>
      </c>
      <c r="F77" s="426" t="s">
        <v>621</v>
      </c>
      <c r="G77" s="425" t="s">
        <v>737</v>
      </c>
      <c r="H77" s="425" t="s">
        <v>738</v>
      </c>
      <c r="I77" s="427">
        <v>10.159999847412109</v>
      </c>
      <c r="J77" s="427">
        <v>550</v>
      </c>
      <c r="K77" s="428">
        <v>5590.199951171875</v>
      </c>
    </row>
    <row r="78" spans="1:11" ht="14.45" customHeight="1" x14ac:dyDescent="0.2">
      <c r="A78" s="423" t="s">
        <v>575</v>
      </c>
      <c r="B78" s="424" t="s">
        <v>576</v>
      </c>
      <c r="C78" s="425" t="s">
        <v>589</v>
      </c>
      <c r="D78" s="426" t="s">
        <v>590</v>
      </c>
      <c r="E78" s="425" t="s">
        <v>620</v>
      </c>
      <c r="F78" s="426" t="s">
        <v>621</v>
      </c>
      <c r="G78" s="425" t="s">
        <v>739</v>
      </c>
      <c r="H78" s="425" t="s">
        <v>740</v>
      </c>
      <c r="I78" s="427">
        <v>10.159999847412109</v>
      </c>
      <c r="J78" s="427">
        <v>400</v>
      </c>
      <c r="K78" s="428">
        <v>4065.6000366210938</v>
      </c>
    </row>
    <row r="79" spans="1:11" ht="14.45" customHeight="1" x14ac:dyDescent="0.2">
      <c r="A79" s="423" t="s">
        <v>575</v>
      </c>
      <c r="B79" s="424" t="s">
        <v>576</v>
      </c>
      <c r="C79" s="425" t="s">
        <v>589</v>
      </c>
      <c r="D79" s="426" t="s">
        <v>590</v>
      </c>
      <c r="E79" s="425" t="s">
        <v>620</v>
      </c>
      <c r="F79" s="426" t="s">
        <v>621</v>
      </c>
      <c r="G79" s="425" t="s">
        <v>741</v>
      </c>
      <c r="H79" s="425" t="s">
        <v>742</v>
      </c>
      <c r="I79" s="427">
        <v>24.200000762939453</v>
      </c>
      <c r="J79" s="427">
        <v>1450</v>
      </c>
      <c r="K79" s="428">
        <v>35090</v>
      </c>
    </row>
    <row r="80" spans="1:11" ht="14.45" customHeight="1" x14ac:dyDescent="0.2">
      <c r="A80" s="423" t="s">
        <v>575</v>
      </c>
      <c r="B80" s="424" t="s">
        <v>576</v>
      </c>
      <c r="C80" s="425" t="s">
        <v>589</v>
      </c>
      <c r="D80" s="426" t="s">
        <v>590</v>
      </c>
      <c r="E80" s="425" t="s">
        <v>620</v>
      </c>
      <c r="F80" s="426" t="s">
        <v>621</v>
      </c>
      <c r="G80" s="425" t="s">
        <v>743</v>
      </c>
      <c r="H80" s="425" t="s">
        <v>744</v>
      </c>
      <c r="I80" s="427">
        <v>24.200000762939453</v>
      </c>
      <c r="J80" s="427">
        <v>1350</v>
      </c>
      <c r="K80" s="428">
        <v>32670</v>
      </c>
    </row>
    <row r="81" spans="1:11" ht="14.45" customHeight="1" x14ac:dyDescent="0.2">
      <c r="A81" s="423" t="s">
        <v>575</v>
      </c>
      <c r="B81" s="424" t="s">
        <v>576</v>
      </c>
      <c r="C81" s="425" t="s">
        <v>589</v>
      </c>
      <c r="D81" s="426" t="s">
        <v>590</v>
      </c>
      <c r="E81" s="425" t="s">
        <v>620</v>
      </c>
      <c r="F81" s="426" t="s">
        <v>621</v>
      </c>
      <c r="G81" s="425" t="s">
        <v>735</v>
      </c>
      <c r="H81" s="425" t="s">
        <v>745</v>
      </c>
      <c r="I81" s="427">
        <v>10.159999847412109</v>
      </c>
      <c r="J81" s="427">
        <v>700</v>
      </c>
      <c r="K81" s="428">
        <v>7114.800048828125</v>
      </c>
    </row>
    <row r="82" spans="1:11" ht="14.45" customHeight="1" x14ac:dyDescent="0.2">
      <c r="A82" s="423" t="s">
        <v>575</v>
      </c>
      <c r="B82" s="424" t="s">
        <v>576</v>
      </c>
      <c r="C82" s="425" t="s">
        <v>589</v>
      </c>
      <c r="D82" s="426" t="s">
        <v>590</v>
      </c>
      <c r="E82" s="425" t="s">
        <v>620</v>
      </c>
      <c r="F82" s="426" t="s">
        <v>621</v>
      </c>
      <c r="G82" s="425" t="s">
        <v>737</v>
      </c>
      <c r="H82" s="425" t="s">
        <v>746</v>
      </c>
      <c r="I82" s="427">
        <v>10.159999847412109</v>
      </c>
      <c r="J82" s="427">
        <v>1000</v>
      </c>
      <c r="K82" s="428">
        <v>10162.800048828125</v>
      </c>
    </row>
    <row r="83" spans="1:11" ht="14.45" customHeight="1" x14ac:dyDescent="0.2">
      <c r="A83" s="423" t="s">
        <v>575</v>
      </c>
      <c r="B83" s="424" t="s">
        <v>576</v>
      </c>
      <c r="C83" s="425" t="s">
        <v>589</v>
      </c>
      <c r="D83" s="426" t="s">
        <v>590</v>
      </c>
      <c r="E83" s="425" t="s">
        <v>620</v>
      </c>
      <c r="F83" s="426" t="s">
        <v>621</v>
      </c>
      <c r="G83" s="425" t="s">
        <v>739</v>
      </c>
      <c r="H83" s="425" t="s">
        <v>747</v>
      </c>
      <c r="I83" s="427">
        <v>10.159999847412109</v>
      </c>
      <c r="J83" s="427">
        <v>250</v>
      </c>
      <c r="K83" s="428">
        <v>2541</v>
      </c>
    </row>
    <row r="84" spans="1:11" ht="14.45" customHeight="1" x14ac:dyDescent="0.2">
      <c r="A84" s="423" t="s">
        <v>575</v>
      </c>
      <c r="B84" s="424" t="s">
        <v>576</v>
      </c>
      <c r="C84" s="425" t="s">
        <v>589</v>
      </c>
      <c r="D84" s="426" t="s">
        <v>590</v>
      </c>
      <c r="E84" s="425" t="s">
        <v>620</v>
      </c>
      <c r="F84" s="426" t="s">
        <v>621</v>
      </c>
      <c r="G84" s="425" t="s">
        <v>741</v>
      </c>
      <c r="H84" s="425" t="s">
        <v>748</v>
      </c>
      <c r="I84" s="427">
        <v>24.200000762939453</v>
      </c>
      <c r="J84" s="427">
        <v>2050</v>
      </c>
      <c r="K84" s="428">
        <v>49610</v>
      </c>
    </row>
    <row r="85" spans="1:11" ht="14.45" customHeight="1" x14ac:dyDescent="0.2">
      <c r="A85" s="423" t="s">
        <v>575</v>
      </c>
      <c r="B85" s="424" t="s">
        <v>576</v>
      </c>
      <c r="C85" s="425" t="s">
        <v>589</v>
      </c>
      <c r="D85" s="426" t="s">
        <v>590</v>
      </c>
      <c r="E85" s="425" t="s">
        <v>620</v>
      </c>
      <c r="F85" s="426" t="s">
        <v>621</v>
      </c>
      <c r="G85" s="425" t="s">
        <v>743</v>
      </c>
      <c r="H85" s="425" t="s">
        <v>749</v>
      </c>
      <c r="I85" s="427">
        <v>24.200000762939453</v>
      </c>
      <c r="J85" s="427">
        <v>1050</v>
      </c>
      <c r="K85" s="428">
        <v>25410</v>
      </c>
    </row>
    <row r="86" spans="1:11" ht="14.45" customHeight="1" x14ac:dyDescent="0.2">
      <c r="A86" s="423" t="s">
        <v>575</v>
      </c>
      <c r="B86" s="424" t="s">
        <v>576</v>
      </c>
      <c r="C86" s="425" t="s">
        <v>589</v>
      </c>
      <c r="D86" s="426" t="s">
        <v>590</v>
      </c>
      <c r="E86" s="425" t="s">
        <v>620</v>
      </c>
      <c r="F86" s="426" t="s">
        <v>621</v>
      </c>
      <c r="G86" s="425" t="s">
        <v>622</v>
      </c>
      <c r="H86" s="425" t="s">
        <v>623</v>
      </c>
      <c r="I86" s="427">
        <v>0.62250000238418579</v>
      </c>
      <c r="J86" s="427">
        <v>2800</v>
      </c>
      <c r="K86" s="428">
        <v>1742</v>
      </c>
    </row>
    <row r="87" spans="1:11" ht="14.45" customHeight="1" x14ac:dyDescent="0.2">
      <c r="A87" s="423" t="s">
        <v>575</v>
      </c>
      <c r="B87" s="424" t="s">
        <v>576</v>
      </c>
      <c r="C87" s="425" t="s">
        <v>589</v>
      </c>
      <c r="D87" s="426" t="s">
        <v>590</v>
      </c>
      <c r="E87" s="425" t="s">
        <v>620</v>
      </c>
      <c r="F87" s="426" t="s">
        <v>621</v>
      </c>
      <c r="G87" s="425" t="s">
        <v>750</v>
      </c>
      <c r="H87" s="425" t="s">
        <v>751</v>
      </c>
      <c r="I87" s="427">
        <v>0.62999999523162842</v>
      </c>
      <c r="J87" s="427">
        <v>3000</v>
      </c>
      <c r="K87" s="428">
        <v>1890</v>
      </c>
    </row>
    <row r="88" spans="1:11" ht="14.45" customHeight="1" x14ac:dyDescent="0.2">
      <c r="A88" s="423" t="s">
        <v>575</v>
      </c>
      <c r="B88" s="424" t="s">
        <v>576</v>
      </c>
      <c r="C88" s="425" t="s">
        <v>589</v>
      </c>
      <c r="D88" s="426" t="s">
        <v>590</v>
      </c>
      <c r="E88" s="425" t="s">
        <v>620</v>
      </c>
      <c r="F88" s="426" t="s">
        <v>621</v>
      </c>
      <c r="G88" s="425" t="s">
        <v>752</v>
      </c>
      <c r="H88" s="425" t="s">
        <v>753</v>
      </c>
      <c r="I88" s="427">
        <v>0.62999999523162842</v>
      </c>
      <c r="J88" s="427">
        <v>340</v>
      </c>
      <c r="K88" s="428">
        <v>214.19999694824219</v>
      </c>
    </row>
    <row r="89" spans="1:11" ht="14.45" customHeight="1" x14ac:dyDescent="0.2">
      <c r="A89" s="423" t="s">
        <v>575</v>
      </c>
      <c r="B89" s="424" t="s">
        <v>576</v>
      </c>
      <c r="C89" s="425" t="s">
        <v>589</v>
      </c>
      <c r="D89" s="426" t="s">
        <v>590</v>
      </c>
      <c r="E89" s="425" t="s">
        <v>620</v>
      </c>
      <c r="F89" s="426" t="s">
        <v>621</v>
      </c>
      <c r="G89" s="425" t="s">
        <v>754</v>
      </c>
      <c r="H89" s="425" t="s">
        <v>755</v>
      </c>
      <c r="I89" s="427">
        <v>0.62999999523162842</v>
      </c>
      <c r="J89" s="427">
        <v>400</v>
      </c>
      <c r="K89" s="428">
        <v>252</v>
      </c>
    </row>
    <row r="90" spans="1:11" ht="14.45" customHeight="1" x14ac:dyDescent="0.2">
      <c r="A90" s="423" t="s">
        <v>575</v>
      </c>
      <c r="B90" s="424" t="s">
        <v>576</v>
      </c>
      <c r="C90" s="425" t="s">
        <v>589</v>
      </c>
      <c r="D90" s="426" t="s">
        <v>590</v>
      </c>
      <c r="E90" s="425" t="s">
        <v>620</v>
      </c>
      <c r="F90" s="426" t="s">
        <v>621</v>
      </c>
      <c r="G90" s="425" t="s">
        <v>622</v>
      </c>
      <c r="H90" s="425" t="s">
        <v>756</v>
      </c>
      <c r="I90" s="427">
        <v>0.62999999523162842</v>
      </c>
      <c r="J90" s="427">
        <v>1800</v>
      </c>
      <c r="K90" s="428">
        <v>1134</v>
      </c>
    </row>
    <row r="91" spans="1:11" ht="14.45" customHeight="1" x14ac:dyDescent="0.2">
      <c r="A91" s="423" t="s">
        <v>575</v>
      </c>
      <c r="B91" s="424" t="s">
        <v>576</v>
      </c>
      <c r="C91" s="425" t="s">
        <v>589</v>
      </c>
      <c r="D91" s="426" t="s">
        <v>590</v>
      </c>
      <c r="E91" s="425" t="s">
        <v>620</v>
      </c>
      <c r="F91" s="426" t="s">
        <v>621</v>
      </c>
      <c r="G91" s="425" t="s">
        <v>750</v>
      </c>
      <c r="H91" s="425" t="s">
        <v>757</v>
      </c>
      <c r="I91" s="427">
        <v>0.62999999523162842</v>
      </c>
      <c r="J91" s="427">
        <v>3600</v>
      </c>
      <c r="K91" s="428">
        <v>2268</v>
      </c>
    </row>
    <row r="92" spans="1:11" ht="14.45" customHeight="1" x14ac:dyDescent="0.2">
      <c r="A92" s="423" t="s">
        <v>575</v>
      </c>
      <c r="B92" s="424" t="s">
        <v>576</v>
      </c>
      <c r="C92" s="425" t="s">
        <v>589</v>
      </c>
      <c r="D92" s="426" t="s">
        <v>590</v>
      </c>
      <c r="E92" s="425" t="s">
        <v>620</v>
      </c>
      <c r="F92" s="426" t="s">
        <v>621</v>
      </c>
      <c r="G92" s="425" t="s">
        <v>752</v>
      </c>
      <c r="H92" s="425" t="s">
        <v>758</v>
      </c>
      <c r="I92" s="427">
        <v>0.62999999523162842</v>
      </c>
      <c r="J92" s="427">
        <v>510</v>
      </c>
      <c r="K92" s="428">
        <v>321.29998779296875</v>
      </c>
    </row>
    <row r="93" spans="1:11" ht="14.45" customHeight="1" x14ac:dyDescent="0.2">
      <c r="A93" s="423" t="s">
        <v>575</v>
      </c>
      <c r="B93" s="424" t="s">
        <v>576</v>
      </c>
      <c r="C93" s="425" t="s">
        <v>592</v>
      </c>
      <c r="D93" s="426" t="s">
        <v>593</v>
      </c>
      <c r="E93" s="425" t="s">
        <v>759</v>
      </c>
      <c r="F93" s="426" t="s">
        <v>760</v>
      </c>
      <c r="G93" s="425" t="s">
        <v>761</v>
      </c>
      <c r="H93" s="425" t="s">
        <v>762</v>
      </c>
      <c r="I93" s="427">
        <v>1874.2900390625</v>
      </c>
      <c r="J93" s="427">
        <v>1</v>
      </c>
      <c r="K93" s="428">
        <v>1874.2900390625</v>
      </c>
    </row>
    <row r="94" spans="1:11" ht="14.45" customHeight="1" x14ac:dyDescent="0.2">
      <c r="A94" s="423" t="s">
        <v>575</v>
      </c>
      <c r="B94" s="424" t="s">
        <v>576</v>
      </c>
      <c r="C94" s="425" t="s">
        <v>592</v>
      </c>
      <c r="D94" s="426" t="s">
        <v>593</v>
      </c>
      <c r="E94" s="425" t="s">
        <v>611</v>
      </c>
      <c r="F94" s="426" t="s">
        <v>612</v>
      </c>
      <c r="G94" s="425" t="s">
        <v>642</v>
      </c>
      <c r="H94" s="425" t="s">
        <v>643</v>
      </c>
      <c r="I94" s="427">
        <v>15.930000305175781</v>
      </c>
      <c r="J94" s="427">
        <v>400</v>
      </c>
      <c r="K94" s="428">
        <v>6372</v>
      </c>
    </row>
    <row r="95" spans="1:11" ht="14.45" customHeight="1" x14ac:dyDescent="0.2">
      <c r="A95" s="423" t="s">
        <v>575</v>
      </c>
      <c r="B95" s="424" t="s">
        <v>576</v>
      </c>
      <c r="C95" s="425" t="s">
        <v>592</v>
      </c>
      <c r="D95" s="426" t="s">
        <v>593</v>
      </c>
      <c r="E95" s="425" t="s">
        <v>611</v>
      </c>
      <c r="F95" s="426" t="s">
        <v>612</v>
      </c>
      <c r="G95" s="425" t="s">
        <v>642</v>
      </c>
      <c r="H95" s="425" t="s">
        <v>644</v>
      </c>
      <c r="I95" s="427">
        <v>15.920000076293945</v>
      </c>
      <c r="J95" s="427">
        <v>500</v>
      </c>
      <c r="K95" s="428">
        <v>7960</v>
      </c>
    </row>
    <row r="96" spans="1:11" ht="14.45" customHeight="1" x14ac:dyDescent="0.2">
      <c r="A96" s="423" t="s">
        <v>575</v>
      </c>
      <c r="B96" s="424" t="s">
        <v>576</v>
      </c>
      <c r="C96" s="425" t="s">
        <v>592</v>
      </c>
      <c r="D96" s="426" t="s">
        <v>593</v>
      </c>
      <c r="E96" s="425" t="s">
        <v>611</v>
      </c>
      <c r="F96" s="426" t="s">
        <v>612</v>
      </c>
      <c r="G96" s="425" t="s">
        <v>763</v>
      </c>
      <c r="H96" s="425" t="s">
        <v>764</v>
      </c>
      <c r="I96" s="427">
        <v>13.310000419616699</v>
      </c>
      <c r="J96" s="427">
        <v>50</v>
      </c>
      <c r="K96" s="428">
        <v>665.5</v>
      </c>
    </row>
    <row r="97" spans="1:11" ht="14.45" customHeight="1" x14ac:dyDescent="0.2">
      <c r="A97" s="423" t="s">
        <v>575</v>
      </c>
      <c r="B97" s="424" t="s">
        <v>576</v>
      </c>
      <c r="C97" s="425" t="s">
        <v>592</v>
      </c>
      <c r="D97" s="426" t="s">
        <v>593</v>
      </c>
      <c r="E97" s="425" t="s">
        <v>611</v>
      </c>
      <c r="F97" s="426" t="s">
        <v>612</v>
      </c>
      <c r="G97" s="425" t="s">
        <v>765</v>
      </c>
      <c r="H97" s="425" t="s">
        <v>766</v>
      </c>
      <c r="I97" s="427">
        <v>25.530000686645508</v>
      </c>
      <c r="J97" s="427">
        <v>20</v>
      </c>
      <c r="K97" s="428">
        <v>510.60000610351563</v>
      </c>
    </row>
    <row r="98" spans="1:11" ht="14.45" customHeight="1" x14ac:dyDescent="0.2">
      <c r="A98" s="423" t="s">
        <v>575</v>
      </c>
      <c r="B98" s="424" t="s">
        <v>576</v>
      </c>
      <c r="C98" s="425" t="s">
        <v>592</v>
      </c>
      <c r="D98" s="426" t="s">
        <v>593</v>
      </c>
      <c r="E98" s="425" t="s">
        <v>611</v>
      </c>
      <c r="F98" s="426" t="s">
        <v>612</v>
      </c>
      <c r="G98" s="425" t="s">
        <v>763</v>
      </c>
      <c r="H98" s="425" t="s">
        <v>767</v>
      </c>
      <c r="I98" s="427">
        <v>13.310000419616699</v>
      </c>
      <c r="J98" s="427">
        <v>100</v>
      </c>
      <c r="K98" s="428">
        <v>1331</v>
      </c>
    </row>
    <row r="99" spans="1:11" ht="14.45" customHeight="1" x14ac:dyDescent="0.2">
      <c r="A99" s="423" t="s">
        <v>575</v>
      </c>
      <c r="B99" s="424" t="s">
        <v>576</v>
      </c>
      <c r="C99" s="425" t="s">
        <v>592</v>
      </c>
      <c r="D99" s="426" t="s">
        <v>593</v>
      </c>
      <c r="E99" s="425" t="s">
        <v>611</v>
      </c>
      <c r="F99" s="426" t="s">
        <v>612</v>
      </c>
      <c r="G99" s="425" t="s">
        <v>765</v>
      </c>
      <c r="H99" s="425" t="s">
        <v>768</v>
      </c>
      <c r="I99" s="427">
        <v>25.530000686645508</v>
      </c>
      <c r="J99" s="427">
        <v>40</v>
      </c>
      <c r="K99" s="428">
        <v>1021.2000122070313</v>
      </c>
    </row>
    <row r="100" spans="1:11" ht="14.45" customHeight="1" x14ac:dyDescent="0.2">
      <c r="A100" s="423" t="s">
        <v>575</v>
      </c>
      <c r="B100" s="424" t="s">
        <v>576</v>
      </c>
      <c r="C100" s="425" t="s">
        <v>592</v>
      </c>
      <c r="D100" s="426" t="s">
        <v>593</v>
      </c>
      <c r="E100" s="425" t="s">
        <v>611</v>
      </c>
      <c r="F100" s="426" t="s">
        <v>612</v>
      </c>
      <c r="G100" s="425" t="s">
        <v>769</v>
      </c>
      <c r="H100" s="425" t="s">
        <v>770</v>
      </c>
      <c r="I100" s="427">
        <v>145.19999694824219</v>
      </c>
      <c r="J100" s="427">
        <v>75</v>
      </c>
      <c r="K100" s="428">
        <v>10890</v>
      </c>
    </row>
    <row r="101" spans="1:11" ht="14.45" customHeight="1" x14ac:dyDescent="0.2">
      <c r="A101" s="423" t="s">
        <v>575</v>
      </c>
      <c r="B101" s="424" t="s">
        <v>576</v>
      </c>
      <c r="C101" s="425" t="s">
        <v>592</v>
      </c>
      <c r="D101" s="426" t="s">
        <v>593</v>
      </c>
      <c r="E101" s="425" t="s">
        <v>611</v>
      </c>
      <c r="F101" s="426" t="s">
        <v>612</v>
      </c>
      <c r="G101" s="425" t="s">
        <v>771</v>
      </c>
      <c r="H101" s="425" t="s">
        <v>772</v>
      </c>
      <c r="I101" s="427">
        <v>151.25</v>
      </c>
      <c r="J101" s="427">
        <v>75</v>
      </c>
      <c r="K101" s="428">
        <v>11343.75</v>
      </c>
    </row>
    <row r="102" spans="1:11" ht="14.45" customHeight="1" x14ac:dyDescent="0.2">
      <c r="A102" s="423" t="s">
        <v>575</v>
      </c>
      <c r="B102" s="424" t="s">
        <v>576</v>
      </c>
      <c r="C102" s="425" t="s">
        <v>592</v>
      </c>
      <c r="D102" s="426" t="s">
        <v>593</v>
      </c>
      <c r="E102" s="425" t="s">
        <v>611</v>
      </c>
      <c r="F102" s="426" t="s">
        <v>612</v>
      </c>
      <c r="G102" s="425" t="s">
        <v>773</v>
      </c>
      <c r="H102" s="425" t="s">
        <v>774</v>
      </c>
      <c r="I102" s="427">
        <v>2178</v>
      </c>
      <c r="J102" s="427">
        <v>30</v>
      </c>
      <c r="K102" s="428">
        <v>65340</v>
      </c>
    </row>
    <row r="103" spans="1:11" ht="14.45" customHeight="1" x14ac:dyDescent="0.2">
      <c r="A103" s="423" t="s">
        <v>575</v>
      </c>
      <c r="B103" s="424" t="s">
        <v>576</v>
      </c>
      <c r="C103" s="425" t="s">
        <v>592</v>
      </c>
      <c r="D103" s="426" t="s">
        <v>593</v>
      </c>
      <c r="E103" s="425" t="s">
        <v>611</v>
      </c>
      <c r="F103" s="426" t="s">
        <v>612</v>
      </c>
      <c r="G103" s="425" t="s">
        <v>775</v>
      </c>
      <c r="H103" s="425" t="s">
        <v>776</v>
      </c>
      <c r="I103" s="427">
        <v>145.19999694824219</v>
      </c>
      <c r="J103" s="427">
        <v>100</v>
      </c>
      <c r="K103" s="428">
        <v>14520</v>
      </c>
    </row>
    <row r="104" spans="1:11" ht="14.45" customHeight="1" x14ac:dyDescent="0.2">
      <c r="A104" s="423" t="s">
        <v>575</v>
      </c>
      <c r="B104" s="424" t="s">
        <v>576</v>
      </c>
      <c r="C104" s="425" t="s">
        <v>592</v>
      </c>
      <c r="D104" s="426" t="s">
        <v>593</v>
      </c>
      <c r="E104" s="425" t="s">
        <v>611</v>
      </c>
      <c r="F104" s="426" t="s">
        <v>612</v>
      </c>
      <c r="G104" s="425" t="s">
        <v>769</v>
      </c>
      <c r="H104" s="425" t="s">
        <v>777</v>
      </c>
      <c r="I104" s="427">
        <v>145.19999694824219</v>
      </c>
      <c r="J104" s="427">
        <v>100</v>
      </c>
      <c r="K104" s="428">
        <v>14520</v>
      </c>
    </row>
    <row r="105" spans="1:11" ht="14.45" customHeight="1" x14ac:dyDescent="0.2">
      <c r="A105" s="423" t="s">
        <v>575</v>
      </c>
      <c r="B105" s="424" t="s">
        <v>576</v>
      </c>
      <c r="C105" s="425" t="s">
        <v>592</v>
      </c>
      <c r="D105" s="426" t="s">
        <v>593</v>
      </c>
      <c r="E105" s="425" t="s">
        <v>611</v>
      </c>
      <c r="F105" s="426" t="s">
        <v>612</v>
      </c>
      <c r="G105" s="425" t="s">
        <v>771</v>
      </c>
      <c r="H105" s="425" t="s">
        <v>778</v>
      </c>
      <c r="I105" s="427">
        <v>151.25</v>
      </c>
      <c r="J105" s="427">
        <v>75</v>
      </c>
      <c r="K105" s="428">
        <v>11343.75</v>
      </c>
    </row>
    <row r="106" spans="1:11" ht="14.45" customHeight="1" x14ac:dyDescent="0.2">
      <c r="A106" s="423" t="s">
        <v>575</v>
      </c>
      <c r="B106" s="424" t="s">
        <v>576</v>
      </c>
      <c r="C106" s="425" t="s">
        <v>592</v>
      </c>
      <c r="D106" s="426" t="s">
        <v>593</v>
      </c>
      <c r="E106" s="425" t="s">
        <v>611</v>
      </c>
      <c r="F106" s="426" t="s">
        <v>612</v>
      </c>
      <c r="G106" s="425" t="s">
        <v>773</v>
      </c>
      <c r="H106" s="425" t="s">
        <v>779</v>
      </c>
      <c r="I106" s="427">
        <v>2178</v>
      </c>
      <c r="J106" s="427">
        <v>30</v>
      </c>
      <c r="K106" s="428">
        <v>65340</v>
      </c>
    </row>
    <row r="107" spans="1:11" ht="14.45" customHeight="1" x14ac:dyDescent="0.2">
      <c r="A107" s="423" t="s">
        <v>575</v>
      </c>
      <c r="B107" s="424" t="s">
        <v>576</v>
      </c>
      <c r="C107" s="425" t="s">
        <v>592</v>
      </c>
      <c r="D107" s="426" t="s">
        <v>593</v>
      </c>
      <c r="E107" s="425" t="s">
        <v>611</v>
      </c>
      <c r="F107" s="426" t="s">
        <v>612</v>
      </c>
      <c r="G107" s="425" t="s">
        <v>775</v>
      </c>
      <c r="H107" s="425" t="s">
        <v>780</v>
      </c>
      <c r="I107" s="427">
        <v>145.19999694824219</v>
      </c>
      <c r="J107" s="427">
        <v>150</v>
      </c>
      <c r="K107" s="428">
        <v>21780</v>
      </c>
    </row>
    <row r="108" spans="1:11" ht="14.45" customHeight="1" x14ac:dyDescent="0.2">
      <c r="A108" s="423" t="s">
        <v>575</v>
      </c>
      <c r="B108" s="424" t="s">
        <v>576</v>
      </c>
      <c r="C108" s="425" t="s">
        <v>592</v>
      </c>
      <c r="D108" s="426" t="s">
        <v>593</v>
      </c>
      <c r="E108" s="425" t="s">
        <v>611</v>
      </c>
      <c r="F108" s="426" t="s">
        <v>612</v>
      </c>
      <c r="G108" s="425" t="s">
        <v>781</v>
      </c>
      <c r="H108" s="425" t="s">
        <v>782</v>
      </c>
      <c r="I108" s="427">
        <v>0.81999999284744263</v>
      </c>
      <c r="J108" s="427">
        <v>300</v>
      </c>
      <c r="K108" s="428">
        <v>246</v>
      </c>
    </row>
    <row r="109" spans="1:11" ht="14.45" customHeight="1" x14ac:dyDescent="0.2">
      <c r="A109" s="423" t="s">
        <v>575</v>
      </c>
      <c r="B109" s="424" t="s">
        <v>576</v>
      </c>
      <c r="C109" s="425" t="s">
        <v>592</v>
      </c>
      <c r="D109" s="426" t="s">
        <v>593</v>
      </c>
      <c r="E109" s="425" t="s">
        <v>611</v>
      </c>
      <c r="F109" s="426" t="s">
        <v>612</v>
      </c>
      <c r="G109" s="425" t="s">
        <v>783</v>
      </c>
      <c r="H109" s="425" t="s">
        <v>784</v>
      </c>
      <c r="I109" s="427">
        <v>1.0900000333786011</v>
      </c>
      <c r="J109" s="427">
        <v>500</v>
      </c>
      <c r="K109" s="428">
        <v>545</v>
      </c>
    </row>
    <row r="110" spans="1:11" ht="14.45" customHeight="1" x14ac:dyDescent="0.2">
      <c r="A110" s="423" t="s">
        <v>575</v>
      </c>
      <c r="B110" s="424" t="s">
        <v>576</v>
      </c>
      <c r="C110" s="425" t="s">
        <v>592</v>
      </c>
      <c r="D110" s="426" t="s">
        <v>593</v>
      </c>
      <c r="E110" s="425" t="s">
        <v>611</v>
      </c>
      <c r="F110" s="426" t="s">
        <v>612</v>
      </c>
      <c r="G110" s="425" t="s">
        <v>662</v>
      </c>
      <c r="H110" s="425" t="s">
        <v>785</v>
      </c>
      <c r="I110" s="427">
        <v>0.4699999988079071</v>
      </c>
      <c r="J110" s="427">
        <v>500</v>
      </c>
      <c r="K110" s="428">
        <v>235</v>
      </c>
    </row>
    <row r="111" spans="1:11" ht="14.45" customHeight="1" x14ac:dyDescent="0.2">
      <c r="A111" s="423" t="s">
        <v>575</v>
      </c>
      <c r="B111" s="424" t="s">
        <v>576</v>
      </c>
      <c r="C111" s="425" t="s">
        <v>592</v>
      </c>
      <c r="D111" s="426" t="s">
        <v>593</v>
      </c>
      <c r="E111" s="425" t="s">
        <v>611</v>
      </c>
      <c r="F111" s="426" t="s">
        <v>612</v>
      </c>
      <c r="G111" s="425" t="s">
        <v>662</v>
      </c>
      <c r="H111" s="425" t="s">
        <v>664</v>
      </c>
      <c r="I111" s="427">
        <v>0.47999998927116394</v>
      </c>
      <c r="J111" s="427">
        <v>200</v>
      </c>
      <c r="K111" s="428">
        <v>96</v>
      </c>
    </row>
    <row r="112" spans="1:11" ht="14.45" customHeight="1" x14ac:dyDescent="0.2">
      <c r="A112" s="423" t="s">
        <v>575</v>
      </c>
      <c r="B112" s="424" t="s">
        <v>576</v>
      </c>
      <c r="C112" s="425" t="s">
        <v>592</v>
      </c>
      <c r="D112" s="426" t="s">
        <v>593</v>
      </c>
      <c r="E112" s="425" t="s">
        <v>611</v>
      </c>
      <c r="F112" s="426" t="s">
        <v>612</v>
      </c>
      <c r="G112" s="425" t="s">
        <v>786</v>
      </c>
      <c r="H112" s="425" t="s">
        <v>787</v>
      </c>
      <c r="I112" s="427">
        <v>1.1399999856948853</v>
      </c>
      <c r="J112" s="427">
        <v>160</v>
      </c>
      <c r="K112" s="428">
        <v>182.39999389648438</v>
      </c>
    </row>
    <row r="113" spans="1:11" ht="14.45" customHeight="1" x14ac:dyDescent="0.2">
      <c r="A113" s="423" t="s">
        <v>575</v>
      </c>
      <c r="B113" s="424" t="s">
        <v>576</v>
      </c>
      <c r="C113" s="425" t="s">
        <v>592</v>
      </c>
      <c r="D113" s="426" t="s">
        <v>593</v>
      </c>
      <c r="E113" s="425" t="s">
        <v>611</v>
      </c>
      <c r="F113" s="426" t="s">
        <v>612</v>
      </c>
      <c r="G113" s="425" t="s">
        <v>788</v>
      </c>
      <c r="H113" s="425" t="s">
        <v>789</v>
      </c>
      <c r="I113" s="427">
        <v>0.57999998331069946</v>
      </c>
      <c r="J113" s="427">
        <v>200</v>
      </c>
      <c r="K113" s="428">
        <v>116</v>
      </c>
    </row>
    <row r="114" spans="1:11" ht="14.45" customHeight="1" x14ac:dyDescent="0.2">
      <c r="A114" s="423" t="s">
        <v>575</v>
      </c>
      <c r="B114" s="424" t="s">
        <v>576</v>
      </c>
      <c r="C114" s="425" t="s">
        <v>592</v>
      </c>
      <c r="D114" s="426" t="s">
        <v>593</v>
      </c>
      <c r="E114" s="425" t="s">
        <v>611</v>
      </c>
      <c r="F114" s="426" t="s">
        <v>612</v>
      </c>
      <c r="G114" s="425" t="s">
        <v>790</v>
      </c>
      <c r="H114" s="425" t="s">
        <v>791</v>
      </c>
      <c r="I114" s="427">
        <v>0.67000001668930054</v>
      </c>
      <c r="J114" s="427">
        <v>500</v>
      </c>
      <c r="K114" s="428">
        <v>335</v>
      </c>
    </row>
    <row r="115" spans="1:11" ht="14.45" customHeight="1" x14ac:dyDescent="0.2">
      <c r="A115" s="423" t="s">
        <v>575</v>
      </c>
      <c r="B115" s="424" t="s">
        <v>576</v>
      </c>
      <c r="C115" s="425" t="s">
        <v>592</v>
      </c>
      <c r="D115" s="426" t="s">
        <v>593</v>
      </c>
      <c r="E115" s="425" t="s">
        <v>611</v>
      </c>
      <c r="F115" s="426" t="s">
        <v>612</v>
      </c>
      <c r="G115" s="425" t="s">
        <v>669</v>
      </c>
      <c r="H115" s="425" t="s">
        <v>670</v>
      </c>
      <c r="I115" s="427">
        <v>9.1449999809265137</v>
      </c>
      <c r="J115" s="427">
        <v>500</v>
      </c>
      <c r="K115" s="428">
        <v>4571.949951171875</v>
      </c>
    </row>
    <row r="116" spans="1:11" ht="14.45" customHeight="1" x14ac:dyDescent="0.2">
      <c r="A116" s="423" t="s">
        <v>575</v>
      </c>
      <c r="B116" s="424" t="s">
        <v>576</v>
      </c>
      <c r="C116" s="425" t="s">
        <v>592</v>
      </c>
      <c r="D116" s="426" t="s">
        <v>593</v>
      </c>
      <c r="E116" s="425" t="s">
        <v>611</v>
      </c>
      <c r="F116" s="426" t="s">
        <v>612</v>
      </c>
      <c r="G116" s="425" t="s">
        <v>671</v>
      </c>
      <c r="H116" s="425" t="s">
        <v>672</v>
      </c>
      <c r="I116" s="427">
        <v>4.309999942779541</v>
      </c>
      <c r="J116" s="427">
        <v>200</v>
      </c>
      <c r="K116" s="428">
        <v>861.52001953125</v>
      </c>
    </row>
    <row r="117" spans="1:11" ht="14.45" customHeight="1" x14ac:dyDescent="0.2">
      <c r="A117" s="423" t="s">
        <v>575</v>
      </c>
      <c r="B117" s="424" t="s">
        <v>576</v>
      </c>
      <c r="C117" s="425" t="s">
        <v>592</v>
      </c>
      <c r="D117" s="426" t="s">
        <v>593</v>
      </c>
      <c r="E117" s="425" t="s">
        <v>611</v>
      </c>
      <c r="F117" s="426" t="s">
        <v>612</v>
      </c>
      <c r="G117" s="425" t="s">
        <v>673</v>
      </c>
      <c r="H117" s="425" t="s">
        <v>674</v>
      </c>
      <c r="I117" s="427">
        <v>14.649999618530273</v>
      </c>
      <c r="J117" s="427">
        <v>100</v>
      </c>
      <c r="K117" s="428">
        <v>1465</v>
      </c>
    </row>
    <row r="118" spans="1:11" ht="14.45" customHeight="1" x14ac:dyDescent="0.2">
      <c r="A118" s="423" t="s">
        <v>575</v>
      </c>
      <c r="B118" s="424" t="s">
        <v>576</v>
      </c>
      <c r="C118" s="425" t="s">
        <v>592</v>
      </c>
      <c r="D118" s="426" t="s">
        <v>593</v>
      </c>
      <c r="E118" s="425" t="s">
        <v>611</v>
      </c>
      <c r="F118" s="426" t="s">
        <v>612</v>
      </c>
      <c r="G118" s="425" t="s">
        <v>677</v>
      </c>
      <c r="H118" s="425" t="s">
        <v>678</v>
      </c>
      <c r="I118" s="427">
        <v>7.4249999523162842</v>
      </c>
      <c r="J118" s="427">
        <v>700</v>
      </c>
      <c r="K118" s="428">
        <v>5197</v>
      </c>
    </row>
    <row r="119" spans="1:11" ht="14.45" customHeight="1" x14ac:dyDescent="0.2">
      <c r="A119" s="423" t="s">
        <v>575</v>
      </c>
      <c r="B119" s="424" t="s">
        <v>576</v>
      </c>
      <c r="C119" s="425" t="s">
        <v>592</v>
      </c>
      <c r="D119" s="426" t="s">
        <v>593</v>
      </c>
      <c r="E119" s="425" t="s">
        <v>611</v>
      </c>
      <c r="F119" s="426" t="s">
        <v>612</v>
      </c>
      <c r="G119" s="425" t="s">
        <v>783</v>
      </c>
      <c r="H119" s="425" t="s">
        <v>792</v>
      </c>
      <c r="I119" s="427">
        <v>1.0900000333786011</v>
      </c>
      <c r="J119" s="427">
        <v>200</v>
      </c>
      <c r="K119" s="428">
        <v>218</v>
      </c>
    </row>
    <row r="120" spans="1:11" ht="14.45" customHeight="1" x14ac:dyDescent="0.2">
      <c r="A120" s="423" t="s">
        <v>575</v>
      </c>
      <c r="B120" s="424" t="s">
        <v>576</v>
      </c>
      <c r="C120" s="425" t="s">
        <v>592</v>
      </c>
      <c r="D120" s="426" t="s">
        <v>593</v>
      </c>
      <c r="E120" s="425" t="s">
        <v>611</v>
      </c>
      <c r="F120" s="426" t="s">
        <v>612</v>
      </c>
      <c r="G120" s="425" t="s">
        <v>662</v>
      </c>
      <c r="H120" s="425" t="s">
        <v>679</v>
      </c>
      <c r="I120" s="427">
        <v>0.47499999403953552</v>
      </c>
      <c r="J120" s="427">
        <v>400</v>
      </c>
      <c r="K120" s="428">
        <v>190</v>
      </c>
    </row>
    <row r="121" spans="1:11" ht="14.45" customHeight="1" x14ac:dyDescent="0.2">
      <c r="A121" s="423" t="s">
        <v>575</v>
      </c>
      <c r="B121" s="424" t="s">
        <v>576</v>
      </c>
      <c r="C121" s="425" t="s">
        <v>592</v>
      </c>
      <c r="D121" s="426" t="s">
        <v>593</v>
      </c>
      <c r="E121" s="425" t="s">
        <v>611</v>
      </c>
      <c r="F121" s="426" t="s">
        <v>612</v>
      </c>
      <c r="G121" s="425" t="s">
        <v>665</v>
      </c>
      <c r="H121" s="425" t="s">
        <v>680</v>
      </c>
      <c r="I121" s="427">
        <v>2.75</v>
      </c>
      <c r="J121" s="427">
        <v>300</v>
      </c>
      <c r="K121" s="428">
        <v>825</v>
      </c>
    </row>
    <row r="122" spans="1:11" ht="14.45" customHeight="1" x14ac:dyDescent="0.2">
      <c r="A122" s="423" t="s">
        <v>575</v>
      </c>
      <c r="B122" s="424" t="s">
        <v>576</v>
      </c>
      <c r="C122" s="425" t="s">
        <v>592</v>
      </c>
      <c r="D122" s="426" t="s">
        <v>593</v>
      </c>
      <c r="E122" s="425" t="s">
        <v>611</v>
      </c>
      <c r="F122" s="426" t="s">
        <v>612</v>
      </c>
      <c r="G122" s="425" t="s">
        <v>793</v>
      </c>
      <c r="H122" s="425" t="s">
        <v>794</v>
      </c>
      <c r="I122" s="427">
        <v>11.069999694824219</v>
      </c>
      <c r="J122" s="427">
        <v>300</v>
      </c>
      <c r="K122" s="428">
        <v>3321.449951171875</v>
      </c>
    </row>
    <row r="123" spans="1:11" ht="14.45" customHeight="1" x14ac:dyDescent="0.2">
      <c r="A123" s="423" t="s">
        <v>575</v>
      </c>
      <c r="B123" s="424" t="s">
        <v>576</v>
      </c>
      <c r="C123" s="425" t="s">
        <v>592</v>
      </c>
      <c r="D123" s="426" t="s">
        <v>593</v>
      </c>
      <c r="E123" s="425" t="s">
        <v>611</v>
      </c>
      <c r="F123" s="426" t="s">
        <v>612</v>
      </c>
      <c r="G123" s="425" t="s">
        <v>671</v>
      </c>
      <c r="H123" s="425" t="s">
        <v>683</v>
      </c>
      <c r="I123" s="427">
        <v>4.309999942779541</v>
      </c>
      <c r="J123" s="427">
        <v>300</v>
      </c>
      <c r="K123" s="428">
        <v>1292.280029296875</v>
      </c>
    </row>
    <row r="124" spans="1:11" ht="14.45" customHeight="1" x14ac:dyDescent="0.2">
      <c r="A124" s="423" t="s">
        <v>575</v>
      </c>
      <c r="B124" s="424" t="s">
        <v>576</v>
      </c>
      <c r="C124" s="425" t="s">
        <v>592</v>
      </c>
      <c r="D124" s="426" t="s">
        <v>593</v>
      </c>
      <c r="E124" s="425" t="s">
        <v>611</v>
      </c>
      <c r="F124" s="426" t="s">
        <v>612</v>
      </c>
      <c r="G124" s="425" t="s">
        <v>673</v>
      </c>
      <c r="H124" s="425" t="s">
        <v>684</v>
      </c>
      <c r="I124" s="427">
        <v>14.649999618530273</v>
      </c>
      <c r="J124" s="427">
        <v>100</v>
      </c>
      <c r="K124" s="428">
        <v>1465.260009765625</v>
      </c>
    </row>
    <row r="125" spans="1:11" ht="14.45" customHeight="1" x14ac:dyDescent="0.2">
      <c r="A125" s="423" t="s">
        <v>575</v>
      </c>
      <c r="B125" s="424" t="s">
        <v>576</v>
      </c>
      <c r="C125" s="425" t="s">
        <v>592</v>
      </c>
      <c r="D125" s="426" t="s">
        <v>593</v>
      </c>
      <c r="E125" s="425" t="s">
        <v>611</v>
      </c>
      <c r="F125" s="426" t="s">
        <v>612</v>
      </c>
      <c r="G125" s="425" t="s">
        <v>677</v>
      </c>
      <c r="H125" s="425" t="s">
        <v>688</v>
      </c>
      <c r="I125" s="427">
        <v>7.4266665776570635</v>
      </c>
      <c r="J125" s="427">
        <v>800</v>
      </c>
      <c r="K125" s="428">
        <v>5941</v>
      </c>
    </row>
    <row r="126" spans="1:11" ht="14.45" customHeight="1" x14ac:dyDescent="0.2">
      <c r="A126" s="423" t="s">
        <v>575</v>
      </c>
      <c r="B126" s="424" t="s">
        <v>576</v>
      </c>
      <c r="C126" s="425" t="s">
        <v>592</v>
      </c>
      <c r="D126" s="426" t="s">
        <v>593</v>
      </c>
      <c r="E126" s="425" t="s">
        <v>611</v>
      </c>
      <c r="F126" s="426" t="s">
        <v>612</v>
      </c>
      <c r="G126" s="425" t="s">
        <v>795</v>
      </c>
      <c r="H126" s="425" t="s">
        <v>796</v>
      </c>
      <c r="I126" s="427">
        <v>78.650001525878906</v>
      </c>
      <c r="J126" s="427">
        <v>50</v>
      </c>
      <c r="K126" s="428">
        <v>3932.5</v>
      </c>
    </row>
    <row r="127" spans="1:11" ht="14.45" customHeight="1" x14ac:dyDescent="0.2">
      <c r="A127" s="423" t="s">
        <v>575</v>
      </c>
      <c r="B127" s="424" t="s">
        <v>576</v>
      </c>
      <c r="C127" s="425" t="s">
        <v>592</v>
      </c>
      <c r="D127" s="426" t="s">
        <v>593</v>
      </c>
      <c r="E127" s="425" t="s">
        <v>611</v>
      </c>
      <c r="F127" s="426" t="s">
        <v>612</v>
      </c>
      <c r="G127" s="425" t="s">
        <v>696</v>
      </c>
      <c r="H127" s="425" t="s">
        <v>697</v>
      </c>
      <c r="I127" s="427">
        <v>71.389999389648438</v>
      </c>
      <c r="J127" s="427">
        <v>100</v>
      </c>
      <c r="K127" s="428">
        <v>7139</v>
      </c>
    </row>
    <row r="128" spans="1:11" ht="14.45" customHeight="1" x14ac:dyDescent="0.2">
      <c r="A128" s="423" t="s">
        <v>575</v>
      </c>
      <c r="B128" s="424" t="s">
        <v>576</v>
      </c>
      <c r="C128" s="425" t="s">
        <v>592</v>
      </c>
      <c r="D128" s="426" t="s">
        <v>593</v>
      </c>
      <c r="E128" s="425" t="s">
        <v>611</v>
      </c>
      <c r="F128" s="426" t="s">
        <v>612</v>
      </c>
      <c r="G128" s="425" t="s">
        <v>797</v>
      </c>
      <c r="H128" s="425" t="s">
        <v>798</v>
      </c>
      <c r="I128" s="427">
        <v>84.699996948242188</v>
      </c>
      <c r="J128" s="427">
        <v>320</v>
      </c>
      <c r="K128" s="428">
        <v>27104</v>
      </c>
    </row>
    <row r="129" spans="1:11" ht="14.45" customHeight="1" x14ac:dyDescent="0.2">
      <c r="A129" s="423" t="s">
        <v>575</v>
      </c>
      <c r="B129" s="424" t="s">
        <v>576</v>
      </c>
      <c r="C129" s="425" t="s">
        <v>592</v>
      </c>
      <c r="D129" s="426" t="s">
        <v>593</v>
      </c>
      <c r="E129" s="425" t="s">
        <v>611</v>
      </c>
      <c r="F129" s="426" t="s">
        <v>612</v>
      </c>
      <c r="G129" s="425" t="s">
        <v>799</v>
      </c>
      <c r="H129" s="425" t="s">
        <v>800</v>
      </c>
      <c r="I129" s="427">
        <v>87.120002746582031</v>
      </c>
      <c r="J129" s="427">
        <v>350</v>
      </c>
      <c r="K129" s="428">
        <v>30491.9990234375</v>
      </c>
    </row>
    <row r="130" spans="1:11" ht="14.45" customHeight="1" x14ac:dyDescent="0.2">
      <c r="A130" s="423" t="s">
        <v>575</v>
      </c>
      <c r="B130" s="424" t="s">
        <v>576</v>
      </c>
      <c r="C130" s="425" t="s">
        <v>592</v>
      </c>
      <c r="D130" s="426" t="s">
        <v>593</v>
      </c>
      <c r="E130" s="425" t="s">
        <v>611</v>
      </c>
      <c r="F130" s="426" t="s">
        <v>612</v>
      </c>
      <c r="G130" s="425" t="s">
        <v>801</v>
      </c>
      <c r="H130" s="425" t="s">
        <v>802</v>
      </c>
      <c r="I130" s="427">
        <v>71.389999389648438</v>
      </c>
      <c r="J130" s="427">
        <v>150</v>
      </c>
      <c r="K130" s="428">
        <v>10708.5</v>
      </c>
    </row>
    <row r="131" spans="1:11" ht="14.45" customHeight="1" x14ac:dyDescent="0.2">
      <c r="A131" s="423" t="s">
        <v>575</v>
      </c>
      <c r="B131" s="424" t="s">
        <v>576</v>
      </c>
      <c r="C131" s="425" t="s">
        <v>592</v>
      </c>
      <c r="D131" s="426" t="s">
        <v>593</v>
      </c>
      <c r="E131" s="425" t="s">
        <v>611</v>
      </c>
      <c r="F131" s="426" t="s">
        <v>612</v>
      </c>
      <c r="G131" s="425" t="s">
        <v>803</v>
      </c>
      <c r="H131" s="425" t="s">
        <v>804</v>
      </c>
      <c r="I131" s="427">
        <v>71.389999389648438</v>
      </c>
      <c r="J131" s="427">
        <v>50</v>
      </c>
      <c r="K131" s="428">
        <v>3569.5</v>
      </c>
    </row>
    <row r="132" spans="1:11" ht="14.45" customHeight="1" x14ac:dyDescent="0.2">
      <c r="A132" s="423" t="s">
        <v>575</v>
      </c>
      <c r="B132" s="424" t="s">
        <v>576</v>
      </c>
      <c r="C132" s="425" t="s">
        <v>592</v>
      </c>
      <c r="D132" s="426" t="s">
        <v>593</v>
      </c>
      <c r="E132" s="425" t="s">
        <v>611</v>
      </c>
      <c r="F132" s="426" t="s">
        <v>612</v>
      </c>
      <c r="G132" s="425" t="s">
        <v>797</v>
      </c>
      <c r="H132" s="425" t="s">
        <v>805</v>
      </c>
      <c r="I132" s="427">
        <v>84.699996948242188</v>
      </c>
      <c r="J132" s="427">
        <v>200</v>
      </c>
      <c r="K132" s="428">
        <v>16940</v>
      </c>
    </row>
    <row r="133" spans="1:11" ht="14.45" customHeight="1" x14ac:dyDescent="0.2">
      <c r="A133" s="423" t="s">
        <v>575</v>
      </c>
      <c r="B133" s="424" t="s">
        <v>576</v>
      </c>
      <c r="C133" s="425" t="s">
        <v>592</v>
      </c>
      <c r="D133" s="426" t="s">
        <v>593</v>
      </c>
      <c r="E133" s="425" t="s">
        <v>611</v>
      </c>
      <c r="F133" s="426" t="s">
        <v>612</v>
      </c>
      <c r="G133" s="425" t="s">
        <v>799</v>
      </c>
      <c r="H133" s="425" t="s">
        <v>806</v>
      </c>
      <c r="I133" s="427">
        <v>87.120002746582031</v>
      </c>
      <c r="J133" s="427">
        <v>385</v>
      </c>
      <c r="K133" s="428">
        <v>33541.198974609375</v>
      </c>
    </row>
    <row r="134" spans="1:11" ht="14.45" customHeight="1" x14ac:dyDescent="0.2">
      <c r="A134" s="423" t="s">
        <v>575</v>
      </c>
      <c r="B134" s="424" t="s">
        <v>576</v>
      </c>
      <c r="C134" s="425" t="s">
        <v>592</v>
      </c>
      <c r="D134" s="426" t="s">
        <v>593</v>
      </c>
      <c r="E134" s="425" t="s">
        <v>611</v>
      </c>
      <c r="F134" s="426" t="s">
        <v>612</v>
      </c>
      <c r="G134" s="425" t="s">
        <v>801</v>
      </c>
      <c r="H134" s="425" t="s">
        <v>807</v>
      </c>
      <c r="I134" s="427">
        <v>71.389999389648438</v>
      </c>
      <c r="J134" s="427">
        <v>50</v>
      </c>
      <c r="K134" s="428">
        <v>3569.5</v>
      </c>
    </row>
    <row r="135" spans="1:11" ht="14.45" customHeight="1" x14ac:dyDescent="0.2">
      <c r="A135" s="423" t="s">
        <v>575</v>
      </c>
      <c r="B135" s="424" t="s">
        <v>576</v>
      </c>
      <c r="C135" s="425" t="s">
        <v>592</v>
      </c>
      <c r="D135" s="426" t="s">
        <v>593</v>
      </c>
      <c r="E135" s="425" t="s">
        <v>611</v>
      </c>
      <c r="F135" s="426" t="s">
        <v>612</v>
      </c>
      <c r="G135" s="425" t="s">
        <v>803</v>
      </c>
      <c r="H135" s="425" t="s">
        <v>808</v>
      </c>
      <c r="I135" s="427">
        <v>71.389999389648438</v>
      </c>
      <c r="J135" s="427">
        <v>100</v>
      </c>
      <c r="K135" s="428">
        <v>7139</v>
      </c>
    </row>
    <row r="136" spans="1:11" ht="14.45" customHeight="1" x14ac:dyDescent="0.2">
      <c r="A136" s="423" t="s">
        <v>575</v>
      </c>
      <c r="B136" s="424" t="s">
        <v>576</v>
      </c>
      <c r="C136" s="425" t="s">
        <v>592</v>
      </c>
      <c r="D136" s="426" t="s">
        <v>593</v>
      </c>
      <c r="E136" s="425" t="s">
        <v>611</v>
      </c>
      <c r="F136" s="426" t="s">
        <v>612</v>
      </c>
      <c r="G136" s="425" t="s">
        <v>696</v>
      </c>
      <c r="H136" s="425" t="s">
        <v>698</v>
      </c>
      <c r="I136" s="427">
        <v>71.389999389648438</v>
      </c>
      <c r="J136" s="427">
        <v>150</v>
      </c>
      <c r="K136" s="428">
        <v>10708.5</v>
      </c>
    </row>
    <row r="137" spans="1:11" ht="14.45" customHeight="1" x14ac:dyDescent="0.2">
      <c r="A137" s="423" t="s">
        <v>575</v>
      </c>
      <c r="B137" s="424" t="s">
        <v>576</v>
      </c>
      <c r="C137" s="425" t="s">
        <v>592</v>
      </c>
      <c r="D137" s="426" t="s">
        <v>593</v>
      </c>
      <c r="E137" s="425" t="s">
        <v>611</v>
      </c>
      <c r="F137" s="426" t="s">
        <v>612</v>
      </c>
      <c r="G137" s="425" t="s">
        <v>699</v>
      </c>
      <c r="H137" s="425" t="s">
        <v>700</v>
      </c>
      <c r="I137" s="427">
        <v>0.4699999988079071</v>
      </c>
      <c r="J137" s="427">
        <v>1000</v>
      </c>
      <c r="K137" s="428">
        <v>470</v>
      </c>
    </row>
    <row r="138" spans="1:11" ht="14.45" customHeight="1" x14ac:dyDescent="0.2">
      <c r="A138" s="423" t="s">
        <v>575</v>
      </c>
      <c r="B138" s="424" t="s">
        <v>576</v>
      </c>
      <c r="C138" s="425" t="s">
        <v>592</v>
      </c>
      <c r="D138" s="426" t="s">
        <v>593</v>
      </c>
      <c r="E138" s="425" t="s">
        <v>611</v>
      </c>
      <c r="F138" s="426" t="s">
        <v>612</v>
      </c>
      <c r="G138" s="425" t="s">
        <v>699</v>
      </c>
      <c r="H138" s="425" t="s">
        <v>703</v>
      </c>
      <c r="I138" s="427">
        <v>0.4699999988079071</v>
      </c>
      <c r="J138" s="427">
        <v>1000</v>
      </c>
      <c r="K138" s="428">
        <v>470</v>
      </c>
    </row>
    <row r="139" spans="1:11" ht="14.45" customHeight="1" x14ac:dyDescent="0.2">
      <c r="A139" s="423" t="s">
        <v>575</v>
      </c>
      <c r="B139" s="424" t="s">
        <v>576</v>
      </c>
      <c r="C139" s="425" t="s">
        <v>592</v>
      </c>
      <c r="D139" s="426" t="s">
        <v>593</v>
      </c>
      <c r="E139" s="425" t="s">
        <v>726</v>
      </c>
      <c r="F139" s="426" t="s">
        <v>727</v>
      </c>
      <c r="G139" s="425" t="s">
        <v>730</v>
      </c>
      <c r="H139" s="425" t="s">
        <v>731</v>
      </c>
      <c r="I139" s="427">
        <v>0.55000001192092896</v>
      </c>
      <c r="J139" s="427">
        <v>1000</v>
      </c>
      <c r="K139" s="428">
        <v>550</v>
      </c>
    </row>
    <row r="140" spans="1:11" ht="14.45" customHeight="1" x14ac:dyDescent="0.2">
      <c r="A140" s="423" t="s">
        <v>575</v>
      </c>
      <c r="B140" s="424" t="s">
        <v>576</v>
      </c>
      <c r="C140" s="425" t="s">
        <v>592</v>
      </c>
      <c r="D140" s="426" t="s">
        <v>593</v>
      </c>
      <c r="E140" s="425" t="s">
        <v>726</v>
      </c>
      <c r="F140" s="426" t="s">
        <v>727</v>
      </c>
      <c r="G140" s="425" t="s">
        <v>730</v>
      </c>
      <c r="H140" s="425" t="s">
        <v>732</v>
      </c>
      <c r="I140" s="427">
        <v>0.54000002145767212</v>
      </c>
      <c r="J140" s="427">
        <v>1000</v>
      </c>
      <c r="K140" s="428">
        <v>540</v>
      </c>
    </row>
    <row r="141" spans="1:11" ht="14.45" customHeight="1" x14ac:dyDescent="0.2">
      <c r="A141" s="423" t="s">
        <v>575</v>
      </c>
      <c r="B141" s="424" t="s">
        <v>576</v>
      </c>
      <c r="C141" s="425" t="s">
        <v>592</v>
      </c>
      <c r="D141" s="426" t="s">
        <v>593</v>
      </c>
      <c r="E141" s="425" t="s">
        <v>620</v>
      </c>
      <c r="F141" s="426" t="s">
        <v>621</v>
      </c>
      <c r="G141" s="425" t="s">
        <v>809</v>
      </c>
      <c r="H141" s="425" t="s">
        <v>810</v>
      </c>
      <c r="I141" s="427">
        <v>15.729999542236328</v>
      </c>
      <c r="J141" s="427">
        <v>1100</v>
      </c>
      <c r="K141" s="428">
        <v>17303</v>
      </c>
    </row>
    <row r="142" spans="1:11" ht="14.45" customHeight="1" x14ac:dyDescent="0.2">
      <c r="A142" s="423" t="s">
        <v>575</v>
      </c>
      <c r="B142" s="424" t="s">
        <v>576</v>
      </c>
      <c r="C142" s="425" t="s">
        <v>592</v>
      </c>
      <c r="D142" s="426" t="s">
        <v>593</v>
      </c>
      <c r="E142" s="425" t="s">
        <v>620</v>
      </c>
      <c r="F142" s="426" t="s">
        <v>621</v>
      </c>
      <c r="G142" s="425" t="s">
        <v>811</v>
      </c>
      <c r="H142" s="425" t="s">
        <v>812</v>
      </c>
      <c r="I142" s="427">
        <v>15.729999542236328</v>
      </c>
      <c r="J142" s="427">
        <v>350</v>
      </c>
      <c r="K142" s="428">
        <v>5505.5</v>
      </c>
    </row>
    <row r="143" spans="1:11" ht="14.45" customHeight="1" x14ac:dyDescent="0.2">
      <c r="A143" s="423" t="s">
        <v>575</v>
      </c>
      <c r="B143" s="424" t="s">
        <v>576</v>
      </c>
      <c r="C143" s="425" t="s">
        <v>592</v>
      </c>
      <c r="D143" s="426" t="s">
        <v>593</v>
      </c>
      <c r="E143" s="425" t="s">
        <v>620</v>
      </c>
      <c r="F143" s="426" t="s">
        <v>621</v>
      </c>
      <c r="G143" s="425" t="s">
        <v>813</v>
      </c>
      <c r="H143" s="425" t="s">
        <v>814</v>
      </c>
      <c r="I143" s="427">
        <v>15.729999542236328</v>
      </c>
      <c r="J143" s="427">
        <v>100</v>
      </c>
      <c r="K143" s="428">
        <v>1573</v>
      </c>
    </row>
    <row r="144" spans="1:11" ht="14.45" customHeight="1" x14ac:dyDescent="0.2">
      <c r="A144" s="423" t="s">
        <v>575</v>
      </c>
      <c r="B144" s="424" t="s">
        <v>576</v>
      </c>
      <c r="C144" s="425" t="s">
        <v>592</v>
      </c>
      <c r="D144" s="426" t="s">
        <v>593</v>
      </c>
      <c r="E144" s="425" t="s">
        <v>620</v>
      </c>
      <c r="F144" s="426" t="s">
        <v>621</v>
      </c>
      <c r="G144" s="425" t="s">
        <v>809</v>
      </c>
      <c r="H144" s="425" t="s">
        <v>815</v>
      </c>
      <c r="I144" s="427">
        <v>15.729999542236328</v>
      </c>
      <c r="J144" s="427">
        <v>1800</v>
      </c>
      <c r="K144" s="428">
        <v>28314</v>
      </c>
    </row>
    <row r="145" spans="1:11" ht="14.45" customHeight="1" x14ac:dyDescent="0.2">
      <c r="A145" s="423" t="s">
        <v>575</v>
      </c>
      <c r="B145" s="424" t="s">
        <v>576</v>
      </c>
      <c r="C145" s="425" t="s">
        <v>592</v>
      </c>
      <c r="D145" s="426" t="s">
        <v>593</v>
      </c>
      <c r="E145" s="425" t="s">
        <v>620</v>
      </c>
      <c r="F145" s="426" t="s">
        <v>621</v>
      </c>
      <c r="G145" s="425" t="s">
        <v>811</v>
      </c>
      <c r="H145" s="425" t="s">
        <v>816</v>
      </c>
      <c r="I145" s="427">
        <v>15.729999542236328</v>
      </c>
      <c r="J145" s="427">
        <v>200</v>
      </c>
      <c r="K145" s="428">
        <v>3146</v>
      </c>
    </row>
    <row r="146" spans="1:11" ht="14.45" customHeight="1" x14ac:dyDescent="0.2">
      <c r="A146" s="423" t="s">
        <v>575</v>
      </c>
      <c r="B146" s="424" t="s">
        <v>576</v>
      </c>
      <c r="C146" s="425" t="s">
        <v>592</v>
      </c>
      <c r="D146" s="426" t="s">
        <v>593</v>
      </c>
      <c r="E146" s="425" t="s">
        <v>620</v>
      </c>
      <c r="F146" s="426" t="s">
        <v>621</v>
      </c>
      <c r="G146" s="425" t="s">
        <v>813</v>
      </c>
      <c r="H146" s="425" t="s">
        <v>817</v>
      </c>
      <c r="I146" s="427">
        <v>15.729999542236328</v>
      </c>
      <c r="J146" s="427">
        <v>350</v>
      </c>
      <c r="K146" s="428">
        <v>5505.5</v>
      </c>
    </row>
    <row r="147" spans="1:11" ht="14.45" customHeight="1" x14ac:dyDescent="0.2">
      <c r="A147" s="423" t="s">
        <v>575</v>
      </c>
      <c r="B147" s="424" t="s">
        <v>576</v>
      </c>
      <c r="C147" s="425" t="s">
        <v>592</v>
      </c>
      <c r="D147" s="426" t="s">
        <v>593</v>
      </c>
      <c r="E147" s="425" t="s">
        <v>620</v>
      </c>
      <c r="F147" s="426" t="s">
        <v>621</v>
      </c>
      <c r="G147" s="425" t="s">
        <v>622</v>
      </c>
      <c r="H147" s="425" t="s">
        <v>623</v>
      </c>
      <c r="I147" s="427">
        <v>0.62999999523162842</v>
      </c>
      <c r="J147" s="427">
        <v>400</v>
      </c>
      <c r="K147" s="428">
        <v>252</v>
      </c>
    </row>
    <row r="148" spans="1:11" ht="14.45" customHeight="1" x14ac:dyDescent="0.2">
      <c r="A148" s="423" t="s">
        <v>575</v>
      </c>
      <c r="B148" s="424" t="s">
        <v>576</v>
      </c>
      <c r="C148" s="425" t="s">
        <v>592</v>
      </c>
      <c r="D148" s="426" t="s">
        <v>593</v>
      </c>
      <c r="E148" s="425" t="s">
        <v>620</v>
      </c>
      <c r="F148" s="426" t="s">
        <v>621</v>
      </c>
      <c r="G148" s="425" t="s">
        <v>750</v>
      </c>
      <c r="H148" s="425" t="s">
        <v>751</v>
      </c>
      <c r="I148" s="427">
        <v>0.62999999523162842</v>
      </c>
      <c r="J148" s="427">
        <v>400</v>
      </c>
      <c r="K148" s="428">
        <v>252</v>
      </c>
    </row>
    <row r="149" spans="1:11" ht="14.45" customHeight="1" x14ac:dyDescent="0.2">
      <c r="A149" s="423" t="s">
        <v>575</v>
      </c>
      <c r="B149" s="424" t="s">
        <v>576</v>
      </c>
      <c r="C149" s="425" t="s">
        <v>595</v>
      </c>
      <c r="D149" s="426" t="s">
        <v>596</v>
      </c>
      <c r="E149" s="425" t="s">
        <v>818</v>
      </c>
      <c r="F149" s="426" t="s">
        <v>819</v>
      </c>
      <c r="G149" s="425" t="s">
        <v>820</v>
      </c>
      <c r="H149" s="425" t="s">
        <v>821</v>
      </c>
      <c r="I149" s="427">
        <v>1830.800048828125</v>
      </c>
      <c r="J149" s="427">
        <v>1</v>
      </c>
      <c r="K149" s="428">
        <v>1830.800048828125</v>
      </c>
    </row>
    <row r="150" spans="1:11" ht="14.45" customHeight="1" x14ac:dyDescent="0.2">
      <c r="A150" s="423" t="s">
        <v>575</v>
      </c>
      <c r="B150" s="424" t="s">
        <v>576</v>
      </c>
      <c r="C150" s="425" t="s">
        <v>595</v>
      </c>
      <c r="D150" s="426" t="s">
        <v>596</v>
      </c>
      <c r="E150" s="425" t="s">
        <v>818</v>
      </c>
      <c r="F150" s="426" t="s">
        <v>819</v>
      </c>
      <c r="G150" s="425" t="s">
        <v>822</v>
      </c>
      <c r="H150" s="425" t="s">
        <v>823</v>
      </c>
      <c r="I150" s="427">
        <v>34.604999542236328</v>
      </c>
      <c r="J150" s="427">
        <v>1</v>
      </c>
      <c r="K150" s="428">
        <v>69.209999084472656</v>
      </c>
    </row>
    <row r="151" spans="1:11" ht="14.45" customHeight="1" x14ac:dyDescent="0.2">
      <c r="A151" s="423" t="s">
        <v>575</v>
      </c>
      <c r="B151" s="424" t="s">
        <v>576</v>
      </c>
      <c r="C151" s="425" t="s">
        <v>595</v>
      </c>
      <c r="D151" s="426" t="s">
        <v>596</v>
      </c>
      <c r="E151" s="425" t="s">
        <v>818</v>
      </c>
      <c r="F151" s="426" t="s">
        <v>819</v>
      </c>
      <c r="G151" s="425" t="s">
        <v>824</v>
      </c>
      <c r="H151" s="425" t="s">
        <v>825</v>
      </c>
      <c r="I151" s="427">
        <v>477.95001220703125</v>
      </c>
      <c r="J151" s="427">
        <v>4</v>
      </c>
      <c r="K151" s="428">
        <v>1911.800048828125</v>
      </c>
    </row>
    <row r="152" spans="1:11" ht="14.45" customHeight="1" x14ac:dyDescent="0.2">
      <c r="A152" s="423" t="s">
        <v>575</v>
      </c>
      <c r="B152" s="424" t="s">
        <v>576</v>
      </c>
      <c r="C152" s="425" t="s">
        <v>595</v>
      </c>
      <c r="D152" s="426" t="s">
        <v>596</v>
      </c>
      <c r="E152" s="425" t="s">
        <v>818</v>
      </c>
      <c r="F152" s="426" t="s">
        <v>819</v>
      </c>
      <c r="G152" s="425" t="s">
        <v>826</v>
      </c>
      <c r="H152" s="425" t="s">
        <v>827</v>
      </c>
      <c r="I152" s="427">
        <v>238.5</v>
      </c>
      <c r="J152" s="427">
        <v>2</v>
      </c>
      <c r="K152" s="428">
        <v>477</v>
      </c>
    </row>
    <row r="153" spans="1:11" ht="14.45" customHeight="1" x14ac:dyDescent="0.2">
      <c r="A153" s="423" t="s">
        <v>575</v>
      </c>
      <c r="B153" s="424" t="s">
        <v>576</v>
      </c>
      <c r="C153" s="425" t="s">
        <v>595</v>
      </c>
      <c r="D153" s="426" t="s">
        <v>596</v>
      </c>
      <c r="E153" s="425" t="s">
        <v>818</v>
      </c>
      <c r="F153" s="426" t="s">
        <v>819</v>
      </c>
      <c r="G153" s="425" t="s">
        <v>828</v>
      </c>
      <c r="H153" s="425" t="s">
        <v>829</v>
      </c>
      <c r="I153" s="427">
        <v>83.05999755859375</v>
      </c>
      <c r="J153" s="427">
        <v>1</v>
      </c>
      <c r="K153" s="428">
        <v>83.05999755859375</v>
      </c>
    </row>
    <row r="154" spans="1:11" ht="14.45" customHeight="1" x14ac:dyDescent="0.2">
      <c r="A154" s="423" t="s">
        <v>575</v>
      </c>
      <c r="B154" s="424" t="s">
        <v>576</v>
      </c>
      <c r="C154" s="425" t="s">
        <v>595</v>
      </c>
      <c r="D154" s="426" t="s">
        <v>596</v>
      </c>
      <c r="E154" s="425" t="s">
        <v>818</v>
      </c>
      <c r="F154" s="426" t="s">
        <v>819</v>
      </c>
      <c r="G154" s="425" t="s">
        <v>830</v>
      </c>
      <c r="H154" s="425" t="s">
        <v>831</v>
      </c>
      <c r="I154" s="427">
        <v>148.42666625976563</v>
      </c>
      <c r="J154" s="427">
        <v>3</v>
      </c>
      <c r="K154" s="428">
        <v>445.27999877929688</v>
      </c>
    </row>
    <row r="155" spans="1:11" ht="14.45" customHeight="1" x14ac:dyDescent="0.2">
      <c r="A155" s="423" t="s">
        <v>575</v>
      </c>
      <c r="B155" s="424" t="s">
        <v>576</v>
      </c>
      <c r="C155" s="425" t="s">
        <v>595</v>
      </c>
      <c r="D155" s="426" t="s">
        <v>596</v>
      </c>
      <c r="E155" s="425" t="s">
        <v>818</v>
      </c>
      <c r="F155" s="426" t="s">
        <v>819</v>
      </c>
      <c r="G155" s="425" t="s">
        <v>832</v>
      </c>
      <c r="H155" s="425" t="s">
        <v>833</v>
      </c>
      <c r="I155" s="427">
        <v>980.0999755859375</v>
      </c>
      <c r="J155" s="427">
        <v>1</v>
      </c>
      <c r="K155" s="428">
        <v>980.0999755859375</v>
      </c>
    </row>
    <row r="156" spans="1:11" ht="14.45" customHeight="1" x14ac:dyDescent="0.2">
      <c r="A156" s="423" t="s">
        <v>575</v>
      </c>
      <c r="B156" s="424" t="s">
        <v>576</v>
      </c>
      <c r="C156" s="425" t="s">
        <v>595</v>
      </c>
      <c r="D156" s="426" t="s">
        <v>596</v>
      </c>
      <c r="E156" s="425" t="s">
        <v>818</v>
      </c>
      <c r="F156" s="426" t="s">
        <v>819</v>
      </c>
      <c r="G156" s="425" t="s">
        <v>834</v>
      </c>
      <c r="H156" s="425" t="s">
        <v>835</v>
      </c>
      <c r="I156" s="427">
        <v>649.77001953125</v>
      </c>
      <c r="J156" s="427">
        <v>1</v>
      </c>
      <c r="K156" s="428">
        <v>649.77001953125</v>
      </c>
    </row>
    <row r="157" spans="1:11" ht="14.45" customHeight="1" x14ac:dyDescent="0.2">
      <c r="A157" s="423" t="s">
        <v>575</v>
      </c>
      <c r="B157" s="424" t="s">
        <v>576</v>
      </c>
      <c r="C157" s="425" t="s">
        <v>595</v>
      </c>
      <c r="D157" s="426" t="s">
        <v>596</v>
      </c>
      <c r="E157" s="425" t="s">
        <v>818</v>
      </c>
      <c r="F157" s="426" t="s">
        <v>819</v>
      </c>
      <c r="G157" s="425" t="s">
        <v>836</v>
      </c>
      <c r="H157" s="425" t="s">
        <v>837</v>
      </c>
      <c r="I157" s="427">
        <v>210.53999328613281</v>
      </c>
      <c r="J157" s="427">
        <v>1</v>
      </c>
      <c r="K157" s="428">
        <v>210.53999328613281</v>
      </c>
    </row>
    <row r="158" spans="1:11" ht="14.45" customHeight="1" x14ac:dyDescent="0.2">
      <c r="A158" s="423" t="s">
        <v>575</v>
      </c>
      <c r="B158" s="424" t="s">
        <v>576</v>
      </c>
      <c r="C158" s="425" t="s">
        <v>595</v>
      </c>
      <c r="D158" s="426" t="s">
        <v>596</v>
      </c>
      <c r="E158" s="425" t="s">
        <v>818</v>
      </c>
      <c r="F158" s="426" t="s">
        <v>819</v>
      </c>
      <c r="G158" s="425" t="s">
        <v>836</v>
      </c>
      <c r="H158" s="425" t="s">
        <v>838</v>
      </c>
      <c r="I158" s="427">
        <v>210.53999328613281</v>
      </c>
      <c r="J158" s="427">
        <v>1</v>
      </c>
      <c r="K158" s="428">
        <v>210.53999328613281</v>
      </c>
    </row>
    <row r="159" spans="1:11" ht="14.45" customHeight="1" x14ac:dyDescent="0.2">
      <c r="A159" s="423" t="s">
        <v>575</v>
      </c>
      <c r="B159" s="424" t="s">
        <v>576</v>
      </c>
      <c r="C159" s="425" t="s">
        <v>595</v>
      </c>
      <c r="D159" s="426" t="s">
        <v>596</v>
      </c>
      <c r="E159" s="425" t="s">
        <v>818</v>
      </c>
      <c r="F159" s="426" t="s">
        <v>819</v>
      </c>
      <c r="G159" s="425" t="s">
        <v>839</v>
      </c>
      <c r="H159" s="425" t="s">
        <v>840</v>
      </c>
      <c r="I159" s="427">
        <v>12.949999809265137</v>
      </c>
      <c r="J159" s="427">
        <v>100</v>
      </c>
      <c r="K159" s="428">
        <v>1294.699951171875</v>
      </c>
    </row>
    <row r="160" spans="1:11" ht="14.45" customHeight="1" x14ac:dyDescent="0.2">
      <c r="A160" s="423" t="s">
        <v>575</v>
      </c>
      <c r="B160" s="424" t="s">
        <v>576</v>
      </c>
      <c r="C160" s="425" t="s">
        <v>595</v>
      </c>
      <c r="D160" s="426" t="s">
        <v>596</v>
      </c>
      <c r="E160" s="425" t="s">
        <v>818</v>
      </c>
      <c r="F160" s="426" t="s">
        <v>819</v>
      </c>
      <c r="G160" s="425" t="s">
        <v>841</v>
      </c>
      <c r="H160" s="425" t="s">
        <v>842</v>
      </c>
      <c r="I160" s="427">
        <v>2132</v>
      </c>
      <c r="J160" s="427">
        <v>1</v>
      </c>
      <c r="K160" s="428">
        <v>2132</v>
      </c>
    </row>
    <row r="161" spans="1:11" ht="14.45" customHeight="1" x14ac:dyDescent="0.2">
      <c r="A161" s="423" t="s">
        <v>575</v>
      </c>
      <c r="B161" s="424" t="s">
        <v>576</v>
      </c>
      <c r="C161" s="425" t="s">
        <v>595</v>
      </c>
      <c r="D161" s="426" t="s">
        <v>596</v>
      </c>
      <c r="E161" s="425" t="s">
        <v>818</v>
      </c>
      <c r="F161" s="426" t="s">
        <v>819</v>
      </c>
      <c r="G161" s="425" t="s">
        <v>843</v>
      </c>
      <c r="H161" s="425" t="s">
        <v>844</v>
      </c>
      <c r="I161" s="427">
        <v>160.96499633789063</v>
      </c>
      <c r="J161" s="427">
        <v>2</v>
      </c>
      <c r="K161" s="428">
        <v>321.92999267578125</v>
      </c>
    </row>
    <row r="162" spans="1:11" ht="14.45" customHeight="1" x14ac:dyDescent="0.2">
      <c r="A162" s="423" t="s">
        <v>575</v>
      </c>
      <c r="B162" s="424" t="s">
        <v>576</v>
      </c>
      <c r="C162" s="425" t="s">
        <v>595</v>
      </c>
      <c r="D162" s="426" t="s">
        <v>596</v>
      </c>
      <c r="E162" s="425" t="s">
        <v>818</v>
      </c>
      <c r="F162" s="426" t="s">
        <v>819</v>
      </c>
      <c r="G162" s="425" t="s">
        <v>845</v>
      </c>
      <c r="H162" s="425" t="s">
        <v>846</v>
      </c>
      <c r="I162" s="427">
        <v>62.069999694824219</v>
      </c>
      <c r="J162" s="427">
        <v>1</v>
      </c>
      <c r="K162" s="428">
        <v>62.069999694824219</v>
      </c>
    </row>
    <row r="163" spans="1:11" ht="14.45" customHeight="1" x14ac:dyDescent="0.2">
      <c r="A163" s="423" t="s">
        <v>575</v>
      </c>
      <c r="B163" s="424" t="s">
        <v>576</v>
      </c>
      <c r="C163" s="425" t="s">
        <v>595</v>
      </c>
      <c r="D163" s="426" t="s">
        <v>596</v>
      </c>
      <c r="E163" s="425" t="s">
        <v>759</v>
      </c>
      <c r="F163" s="426" t="s">
        <v>760</v>
      </c>
      <c r="G163" s="425" t="s">
        <v>847</v>
      </c>
      <c r="H163" s="425" t="s">
        <v>848</v>
      </c>
      <c r="I163" s="427">
        <v>2268.75</v>
      </c>
      <c r="J163" s="427">
        <v>1</v>
      </c>
      <c r="K163" s="428">
        <v>2268.75</v>
      </c>
    </row>
    <row r="164" spans="1:11" ht="14.45" customHeight="1" x14ac:dyDescent="0.2">
      <c r="A164" s="423" t="s">
        <v>575</v>
      </c>
      <c r="B164" s="424" t="s">
        <v>576</v>
      </c>
      <c r="C164" s="425" t="s">
        <v>595</v>
      </c>
      <c r="D164" s="426" t="s">
        <v>596</v>
      </c>
      <c r="E164" s="425" t="s">
        <v>759</v>
      </c>
      <c r="F164" s="426" t="s">
        <v>760</v>
      </c>
      <c r="G164" s="425" t="s">
        <v>849</v>
      </c>
      <c r="H164" s="425" t="s">
        <v>850</v>
      </c>
      <c r="I164" s="427">
        <v>39.200000762939453</v>
      </c>
      <c r="J164" s="427">
        <v>10</v>
      </c>
      <c r="K164" s="428">
        <v>392.04000854492188</v>
      </c>
    </row>
    <row r="165" spans="1:11" ht="14.45" customHeight="1" x14ac:dyDescent="0.2">
      <c r="A165" s="423" t="s">
        <v>575</v>
      </c>
      <c r="B165" s="424" t="s">
        <v>576</v>
      </c>
      <c r="C165" s="425" t="s">
        <v>595</v>
      </c>
      <c r="D165" s="426" t="s">
        <v>596</v>
      </c>
      <c r="E165" s="425" t="s">
        <v>759</v>
      </c>
      <c r="F165" s="426" t="s">
        <v>760</v>
      </c>
      <c r="G165" s="425" t="s">
        <v>851</v>
      </c>
      <c r="H165" s="425" t="s">
        <v>852</v>
      </c>
      <c r="I165" s="427">
        <v>38.360000610351563</v>
      </c>
      <c r="J165" s="427">
        <v>15</v>
      </c>
      <c r="K165" s="428">
        <v>575.3499755859375</v>
      </c>
    </row>
    <row r="166" spans="1:11" ht="14.45" customHeight="1" x14ac:dyDescent="0.2">
      <c r="A166" s="423" t="s">
        <v>575</v>
      </c>
      <c r="B166" s="424" t="s">
        <v>576</v>
      </c>
      <c r="C166" s="425" t="s">
        <v>595</v>
      </c>
      <c r="D166" s="426" t="s">
        <v>596</v>
      </c>
      <c r="E166" s="425" t="s">
        <v>759</v>
      </c>
      <c r="F166" s="426" t="s">
        <v>760</v>
      </c>
      <c r="G166" s="425" t="s">
        <v>853</v>
      </c>
      <c r="H166" s="425" t="s">
        <v>854</v>
      </c>
      <c r="I166" s="427">
        <v>50.580001831054688</v>
      </c>
      <c r="J166" s="427">
        <v>5</v>
      </c>
      <c r="K166" s="428">
        <v>252.88999938964844</v>
      </c>
    </row>
    <row r="167" spans="1:11" ht="14.45" customHeight="1" x14ac:dyDescent="0.2">
      <c r="A167" s="423" t="s">
        <v>575</v>
      </c>
      <c r="B167" s="424" t="s">
        <v>576</v>
      </c>
      <c r="C167" s="425" t="s">
        <v>595</v>
      </c>
      <c r="D167" s="426" t="s">
        <v>596</v>
      </c>
      <c r="E167" s="425" t="s">
        <v>759</v>
      </c>
      <c r="F167" s="426" t="s">
        <v>760</v>
      </c>
      <c r="G167" s="425" t="s">
        <v>855</v>
      </c>
      <c r="H167" s="425" t="s">
        <v>856</v>
      </c>
      <c r="I167" s="427">
        <v>33.880001068115234</v>
      </c>
      <c r="J167" s="427">
        <v>10</v>
      </c>
      <c r="K167" s="428">
        <v>338.79998779296875</v>
      </c>
    </row>
    <row r="168" spans="1:11" ht="14.45" customHeight="1" x14ac:dyDescent="0.2">
      <c r="A168" s="423" t="s">
        <v>575</v>
      </c>
      <c r="B168" s="424" t="s">
        <v>576</v>
      </c>
      <c r="C168" s="425" t="s">
        <v>595</v>
      </c>
      <c r="D168" s="426" t="s">
        <v>596</v>
      </c>
      <c r="E168" s="425" t="s">
        <v>759</v>
      </c>
      <c r="F168" s="426" t="s">
        <v>760</v>
      </c>
      <c r="G168" s="425" t="s">
        <v>857</v>
      </c>
      <c r="H168" s="425" t="s">
        <v>858</v>
      </c>
      <c r="I168" s="427">
        <v>40.900001525878906</v>
      </c>
      <c r="J168" s="427">
        <v>5</v>
      </c>
      <c r="K168" s="428">
        <v>204.49000549316406</v>
      </c>
    </row>
    <row r="169" spans="1:11" ht="14.45" customHeight="1" x14ac:dyDescent="0.2">
      <c r="A169" s="423" t="s">
        <v>575</v>
      </c>
      <c r="B169" s="424" t="s">
        <v>576</v>
      </c>
      <c r="C169" s="425" t="s">
        <v>595</v>
      </c>
      <c r="D169" s="426" t="s">
        <v>596</v>
      </c>
      <c r="E169" s="425" t="s">
        <v>759</v>
      </c>
      <c r="F169" s="426" t="s">
        <v>760</v>
      </c>
      <c r="G169" s="425" t="s">
        <v>859</v>
      </c>
      <c r="H169" s="425" t="s">
        <v>860</v>
      </c>
      <c r="I169" s="427">
        <v>62.919998168945313</v>
      </c>
      <c r="J169" s="427">
        <v>5</v>
      </c>
      <c r="K169" s="428">
        <v>314.60000610351563</v>
      </c>
    </row>
    <row r="170" spans="1:11" ht="14.45" customHeight="1" x14ac:dyDescent="0.2">
      <c r="A170" s="423" t="s">
        <v>575</v>
      </c>
      <c r="B170" s="424" t="s">
        <v>576</v>
      </c>
      <c r="C170" s="425" t="s">
        <v>595</v>
      </c>
      <c r="D170" s="426" t="s">
        <v>596</v>
      </c>
      <c r="E170" s="425" t="s">
        <v>759</v>
      </c>
      <c r="F170" s="426" t="s">
        <v>760</v>
      </c>
      <c r="G170" s="425" t="s">
        <v>861</v>
      </c>
      <c r="H170" s="425" t="s">
        <v>862</v>
      </c>
      <c r="I170" s="427">
        <v>90.75</v>
      </c>
      <c r="J170" s="427">
        <v>2</v>
      </c>
      <c r="K170" s="428">
        <v>181.5</v>
      </c>
    </row>
    <row r="171" spans="1:11" ht="14.45" customHeight="1" x14ac:dyDescent="0.2">
      <c r="A171" s="423" t="s">
        <v>575</v>
      </c>
      <c r="B171" s="424" t="s">
        <v>576</v>
      </c>
      <c r="C171" s="425" t="s">
        <v>595</v>
      </c>
      <c r="D171" s="426" t="s">
        <v>596</v>
      </c>
      <c r="E171" s="425" t="s">
        <v>759</v>
      </c>
      <c r="F171" s="426" t="s">
        <v>760</v>
      </c>
      <c r="G171" s="425" t="s">
        <v>863</v>
      </c>
      <c r="H171" s="425" t="s">
        <v>864</v>
      </c>
      <c r="I171" s="427">
        <v>91.685001373291016</v>
      </c>
      <c r="J171" s="427">
        <v>5</v>
      </c>
      <c r="K171" s="428">
        <v>458.43998718261719</v>
      </c>
    </row>
    <row r="172" spans="1:11" ht="14.45" customHeight="1" x14ac:dyDescent="0.2">
      <c r="A172" s="423" t="s">
        <v>575</v>
      </c>
      <c r="B172" s="424" t="s">
        <v>576</v>
      </c>
      <c r="C172" s="425" t="s">
        <v>595</v>
      </c>
      <c r="D172" s="426" t="s">
        <v>596</v>
      </c>
      <c r="E172" s="425" t="s">
        <v>759</v>
      </c>
      <c r="F172" s="426" t="s">
        <v>760</v>
      </c>
      <c r="G172" s="425" t="s">
        <v>865</v>
      </c>
      <c r="H172" s="425" t="s">
        <v>866</v>
      </c>
      <c r="I172" s="427">
        <v>107.08999633789063</v>
      </c>
      <c r="J172" s="427">
        <v>4</v>
      </c>
      <c r="K172" s="428">
        <v>428.33999633789063</v>
      </c>
    </row>
    <row r="173" spans="1:11" ht="14.45" customHeight="1" x14ac:dyDescent="0.2">
      <c r="A173" s="423" t="s">
        <v>575</v>
      </c>
      <c r="B173" s="424" t="s">
        <v>576</v>
      </c>
      <c r="C173" s="425" t="s">
        <v>595</v>
      </c>
      <c r="D173" s="426" t="s">
        <v>596</v>
      </c>
      <c r="E173" s="425" t="s">
        <v>611</v>
      </c>
      <c r="F173" s="426" t="s">
        <v>612</v>
      </c>
      <c r="G173" s="425" t="s">
        <v>867</v>
      </c>
      <c r="H173" s="425" t="s">
        <v>868</v>
      </c>
      <c r="I173" s="427">
        <v>232.92999267578125</v>
      </c>
      <c r="J173" s="427">
        <v>4</v>
      </c>
      <c r="K173" s="428">
        <v>931.70001220703125</v>
      </c>
    </row>
    <row r="174" spans="1:11" ht="14.45" customHeight="1" x14ac:dyDescent="0.2">
      <c r="A174" s="423" t="s">
        <v>575</v>
      </c>
      <c r="B174" s="424" t="s">
        <v>576</v>
      </c>
      <c r="C174" s="425" t="s">
        <v>595</v>
      </c>
      <c r="D174" s="426" t="s">
        <v>596</v>
      </c>
      <c r="E174" s="425" t="s">
        <v>611</v>
      </c>
      <c r="F174" s="426" t="s">
        <v>612</v>
      </c>
      <c r="G174" s="425" t="s">
        <v>869</v>
      </c>
      <c r="H174" s="425" t="s">
        <v>870</v>
      </c>
      <c r="I174" s="427">
        <v>4.1399998664855957</v>
      </c>
      <c r="J174" s="427">
        <v>500</v>
      </c>
      <c r="K174" s="428">
        <v>2069.10009765625</v>
      </c>
    </row>
    <row r="175" spans="1:11" ht="14.45" customHeight="1" x14ac:dyDescent="0.2">
      <c r="A175" s="423" t="s">
        <v>575</v>
      </c>
      <c r="B175" s="424" t="s">
        <v>576</v>
      </c>
      <c r="C175" s="425" t="s">
        <v>595</v>
      </c>
      <c r="D175" s="426" t="s">
        <v>596</v>
      </c>
      <c r="E175" s="425" t="s">
        <v>611</v>
      </c>
      <c r="F175" s="426" t="s">
        <v>612</v>
      </c>
      <c r="G175" s="425" t="s">
        <v>871</v>
      </c>
      <c r="H175" s="425" t="s">
        <v>872</v>
      </c>
      <c r="I175" s="427">
        <v>0.63999998569488525</v>
      </c>
      <c r="J175" s="427">
        <v>500</v>
      </c>
      <c r="K175" s="428">
        <v>317.6300048828125</v>
      </c>
    </row>
    <row r="176" spans="1:11" ht="14.45" customHeight="1" x14ac:dyDescent="0.2">
      <c r="A176" s="423" t="s">
        <v>575</v>
      </c>
      <c r="B176" s="424" t="s">
        <v>576</v>
      </c>
      <c r="C176" s="425" t="s">
        <v>595</v>
      </c>
      <c r="D176" s="426" t="s">
        <v>596</v>
      </c>
      <c r="E176" s="425" t="s">
        <v>611</v>
      </c>
      <c r="F176" s="426" t="s">
        <v>612</v>
      </c>
      <c r="G176" s="425" t="s">
        <v>871</v>
      </c>
      <c r="H176" s="425" t="s">
        <v>873</v>
      </c>
      <c r="I176" s="427">
        <v>0.63999998569488525</v>
      </c>
      <c r="J176" s="427">
        <v>500</v>
      </c>
      <c r="K176" s="428">
        <v>317.6300048828125</v>
      </c>
    </row>
    <row r="177" spans="1:11" ht="14.45" customHeight="1" x14ac:dyDescent="0.2">
      <c r="A177" s="423" t="s">
        <v>575</v>
      </c>
      <c r="B177" s="424" t="s">
        <v>576</v>
      </c>
      <c r="C177" s="425" t="s">
        <v>608</v>
      </c>
      <c r="D177" s="426" t="s">
        <v>609</v>
      </c>
      <c r="E177" s="425" t="s">
        <v>818</v>
      </c>
      <c r="F177" s="426" t="s">
        <v>819</v>
      </c>
      <c r="G177" s="425" t="s">
        <v>874</v>
      </c>
      <c r="H177" s="425" t="s">
        <v>875</v>
      </c>
      <c r="I177" s="427">
        <v>82.139999389648438</v>
      </c>
      <c r="J177" s="427">
        <v>1</v>
      </c>
      <c r="K177" s="428">
        <v>82.139999389648438</v>
      </c>
    </row>
    <row r="178" spans="1:11" ht="14.45" customHeight="1" x14ac:dyDescent="0.2">
      <c r="A178" s="423" t="s">
        <v>575</v>
      </c>
      <c r="B178" s="424" t="s">
        <v>576</v>
      </c>
      <c r="C178" s="425" t="s">
        <v>608</v>
      </c>
      <c r="D178" s="426" t="s">
        <v>609</v>
      </c>
      <c r="E178" s="425" t="s">
        <v>818</v>
      </c>
      <c r="F178" s="426" t="s">
        <v>819</v>
      </c>
      <c r="G178" s="425" t="s">
        <v>876</v>
      </c>
      <c r="H178" s="425" t="s">
        <v>877</v>
      </c>
      <c r="I178" s="427">
        <v>147.17999267578125</v>
      </c>
      <c r="J178" s="427">
        <v>1</v>
      </c>
      <c r="K178" s="428">
        <v>147.17999267578125</v>
      </c>
    </row>
    <row r="179" spans="1:11" ht="14.45" customHeight="1" x14ac:dyDescent="0.2">
      <c r="A179" s="423" t="s">
        <v>575</v>
      </c>
      <c r="B179" s="424" t="s">
        <v>576</v>
      </c>
      <c r="C179" s="425" t="s">
        <v>608</v>
      </c>
      <c r="D179" s="426" t="s">
        <v>609</v>
      </c>
      <c r="E179" s="425" t="s">
        <v>818</v>
      </c>
      <c r="F179" s="426" t="s">
        <v>819</v>
      </c>
      <c r="G179" s="425" t="s">
        <v>878</v>
      </c>
      <c r="H179" s="425" t="s">
        <v>879</v>
      </c>
      <c r="I179" s="427">
        <v>147.17999267578125</v>
      </c>
      <c r="J179" s="427">
        <v>19</v>
      </c>
      <c r="K179" s="428">
        <v>2796.4599609375</v>
      </c>
    </row>
    <row r="180" spans="1:11" ht="14.45" customHeight="1" x14ac:dyDescent="0.2">
      <c r="A180" s="423" t="s">
        <v>575</v>
      </c>
      <c r="B180" s="424" t="s">
        <v>576</v>
      </c>
      <c r="C180" s="425" t="s">
        <v>608</v>
      </c>
      <c r="D180" s="426" t="s">
        <v>609</v>
      </c>
      <c r="E180" s="425" t="s">
        <v>818</v>
      </c>
      <c r="F180" s="426" t="s">
        <v>819</v>
      </c>
      <c r="G180" s="425" t="s">
        <v>880</v>
      </c>
      <c r="H180" s="425" t="s">
        <v>881</v>
      </c>
      <c r="I180" s="427">
        <v>164.55999755859375</v>
      </c>
      <c r="J180" s="427">
        <v>1</v>
      </c>
      <c r="K180" s="428">
        <v>164.55999755859375</v>
      </c>
    </row>
    <row r="181" spans="1:11" ht="14.45" customHeight="1" x14ac:dyDescent="0.2">
      <c r="A181" s="423" t="s">
        <v>575</v>
      </c>
      <c r="B181" s="424" t="s">
        <v>576</v>
      </c>
      <c r="C181" s="425" t="s">
        <v>608</v>
      </c>
      <c r="D181" s="426" t="s">
        <v>609</v>
      </c>
      <c r="E181" s="425" t="s">
        <v>818</v>
      </c>
      <c r="F181" s="426" t="s">
        <v>819</v>
      </c>
      <c r="G181" s="425" t="s">
        <v>882</v>
      </c>
      <c r="H181" s="425" t="s">
        <v>883</v>
      </c>
      <c r="I181" s="427">
        <v>9228.2001953125</v>
      </c>
      <c r="J181" s="427">
        <v>0.25</v>
      </c>
      <c r="K181" s="428">
        <v>2307.050048828125</v>
      </c>
    </row>
    <row r="182" spans="1:11" ht="14.45" customHeight="1" x14ac:dyDescent="0.2">
      <c r="A182" s="423" t="s">
        <v>575</v>
      </c>
      <c r="B182" s="424" t="s">
        <v>576</v>
      </c>
      <c r="C182" s="425" t="s">
        <v>608</v>
      </c>
      <c r="D182" s="426" t="s">
        <v>609</v>
      </c>
      <c r="E182" s="425" t="s">
        <v>818</v>
      </c>
      <c r="F182" s="426" t="s">
        <v>819</v>
      </c>
      <c r="G182" s="425" t="s">
        <v>884</v>
      </c>
      <c r="H182" s="425" t="s">
        <v>885</v>
      </c>
      <c r="I182" s="427">
        <v>208.1199951171875</v>
      </c>
      <c r="J182" s="427">
        <v>1</v>
      </c>
      <c r="K182" s="428">
        <v>208.1199951171875</v>
      </c>
    </row>
    <row r="183" spans="1:11" ht="14.45" customHeight="1" x14ac:dyDescent="0.2">
      <c r="A183" s="423" t="s">
        <v>575</v>
      </c>
      <c r="B183" s="424" t="s">
        <v>576</v>
      </c>
      <c r="C183" s="425" t="s">
        <v>608</v>
      </c>
      <c r="D183" s="426" t="s">
        <v>609</v>
      </c>
      <c r="E183" s="425" t="s">
        <v>818</v>
      </c>
      <c r="F183" s="426" t="s">
        <v>819</v>
      </c>
      <c r="G183" s="425" t="s">
        <v>886</v>
      </c>
      <c r="H183" s="425" t="s">
        <v>887</v>
      </c>
      <c r="I183" s="427">
        <v>22994.599609375</v>
      </c>
      <c r="J183" s="427">
        <v>0.25</v>
      </c>
      <c r="K183" s="428">
        <v>5748.64990234375</v>
      </c>
    </row>
    <row r="184" spans="1:11" ht="14.45" customHeight="1" x14ac:dyDescent="0.2">
      <c r="A184" s="423" t="s">
        <v>575</v>
      </c>
      <c r="B184" s="424" t="s">
        <v>576</v>
      </c>
      <c r="C184" s="425" t="s">
        <v>608</v>
      </c>
      <c r="D184" s="426" t="s">
        <v>609</v>
      </c>
      <c r="E184" s="425" t="s">
        <v>818</v>
      </c>
      <c r="F184" s="426" t="s">
        <v>819</v>
      </c>
      <c r="G184" s="425" t="s">
        <v>888</v>
      </c>
      <c r="H184" s="425" t="s">
        <v>889</v>
      </c>
      <c r="I184" s="427">
        <v>107.55000305175781</v>
      </c>
      <c r="J184" s="427">
        <v>16</v>
      </c>
      <c r="K184" s="428">
        <v>1720.739990234375</v>
      </c>
    </row>
    <row r="185" spans="1:11" ht="14.45" customHeight="1" x14ac:dyDescent="0.2">
      <c r="A185" s="423" t="s">
        <v>575</v>
      </c>
      <c r="B185" s="424" t="s">
        <v>576</v>
      </c>
      <c r="C185" s="425" t="s">
        <v>608</v>
      </c>
      <c r="D185" s="426" t="s">
        <v>609</v>
      </c>
      <c r="E185" s="425" t="s">
        <v>818</v>
      </c>
      <c r="F185" s="426" t="s">
        <v>819</v>
      </c>
      <c r="G185" s="425" t="s">
        <v>890</v>
      </c>
      <c r="H185" s="425" t="s">
        <v>891</v>
      </c>
      <c r="I185" s="427">
        <v>12620.2998046875</v>
      </c>
      <c r="J185" s="427">
        <v>2</v>
      </c>
      <c r="K185" s="428">
        <v>25240.599609375</v>
      </c>
    </row>
    <row r="186" spans="1:11" ht="14.45" customHeight="1" x14ac:dyDescent="0.2">
      <c r="A186" s="423" t="s">
        <v>575</v>
      </c>
      <c r="B186" s="424" t="s">
        <v>576</v>
      </c>
      <c r="C186" s="425" t="s">
        <v>608</v>
      </c>
      <c r="D186" s="426" t="s">
        <v>609</v>
      </c>
      <c r="E186" s="425" t="s">
        <v>759</v>
      </c>
      <c r="F186" s="426" t="s">
        <v>760</v>
      </c>
      <c r="G186" s="425" t="s">
        <v>892</v>
      </c>
      <c r="H186" s="425" t="s">
        <v>893</v>
      </c>
      <c r="I186" s="427">
        <v>90.75</v>
      </c>
      <c r="J186" s="427">
        <v>2</v>
      </c>
      <c r="K186" s="428">
        <v>181.5</v>
      </c>
    </row>
    <row r="187" spans="1:11" ht="14.45" customHeight="1" x14ac:dyDescent="0.2">
      <c r="A187" s="423" t="s">
        <v>575</v>
      </c>
      <c r="B187" s="424" t="s">
        <v>576</v>
      </c>
      <c r="C187" s="425" t="s">
        <v>608</v>
      </c>
      <c r="D187" s="426" t="s">
        <v>609</v>
      </c>
      <c r="E187" s="425" t="s">
        <v>759</v>
      </c>
      <c r="F187" s="426" t="s">
        <v>760</v>
      </c>
      <c r="G187" s="425" t="s">
        <v>894</v>
      </c>
      <c r="H187" s="425" t="s">
        <v>895</v>
      </c>
      <c r="I187" s="427">
        <v>98.010002136230469</v>
      </c>
      <c r="J187" s="427">
        <v>2</v>
      </c>
      <c r="K187" s="428">
        <v>196.02000427246094</v>
      </c>
    </row>
    <row r="188" spans="1:11" ht="14.45" customHeight="1" x14ac:dyDescent="0.2">
      <c r="A188" s="423" t="s">
        <v>575</v>
      </c>
      <c r="B188" s="424" t="s">
        <v>576</v>
      </c>
      <c r="C188" s="425" t="s">
        <v>608</v>
      </c>
      <c r="D188" s="426" t="s">
        <v>609</v>
      </c>
      <c r="E188" s="425" t="s">
        <v>759</v>
      </c>
      <c r="F188" s="426" t="s">
        <v>760</v>
      </c>
      <c r="G188" s="425" t="s">
        <v>894</v>
      </c>
      <c r="H188" s="425" t="s">
        <v>896</v>
      </c>
      <c r="I188" s="427">
        <v>98.010002136230469</v>
      </c>
      <c r="J188" s="427">
        <v>3</v>
      </c>
      <c r="K188" s="428">
        <v>294.02999877929688</v>
      </c>
    </row>
    <row r="189" spans="1:11" ht="14.45" customHeight="1" x14ac:dyDescent="0.2">
      <c r="A189" s="423" t="s">
        <v>575</v>
      </c>
      <c r="B189" s="424" t="s">
        <v>576</v>
      </c>
      <c r="C189" s="425" t="s">
        <v>608</v>
      </c>
      <c r="D189" s="426" t="s">
        <v>609</v>
      </c>
      <c r="E189" s="425" t="s">
        <v>759</v>
      </c>
      <c r="F189" s="426" t="s">
        <v>760</v>
      </c>
      <c r="G189" s="425" t="s">
        <v>897</v>
      </c>
      <c r="H189" s="425" t="s">
        <v>898</v>
      </c>
      <c r="I189" s="427">
        <v>39.189998626708984</v>
      </c>
      <c r="J189" s="427">
        <v>2</v>
      </c>
      <c r="K189" s="428">
        <v>78.379997253417969</v>
      </c>
    </row>
    <row r="190" spans="1:11" ht="14.45" customHeight="1" x14ac:dyDescent="0.2">
      <c r="A190" s="423" t="s">
        <v>575</v>
      </c>
      <c r="B190" s="424" t="s">
        <v>576</v>
      </c>
      <c r="C190" s="425" t="s">
        <v>608</v>
      </c>
      <c r="D190" s="426" t="s">
        <v>609</v>
      </c>
      <c r="E190" s="425" t="s">
        <v>759</v>
      </c>
      <c r="F190" s="426" t="s">
        <v>760</v>
      </c>
      <c r="G190" s="425" t="s">
        <v>899</v>
      </c>
      <c r="H190" s="425" t="s">
        <v>900</v>
      </c>
      <c r="I190" s="427">
        <v>39.790000915527344</v>
      </c>
      <c r="J190" s="427">
        <v>2</v>
      </c>
      <c r="K190" s="428">
        <v>79.569999694824219</v>
      </c>
    </row>
    <row r="191" spans="1:11" ht="14.45" customHeight="1" x14ac:dyDescent="0.2">
      <c r="A191" s="423" t="s">
        <v>575</v>
      </c>
      <c r="B191" s="424" t="s">
        <v>576</v>
      </c>
      <c r="C191" s="425" t="s">
        <v>608</v>
      </c>
      <c r="D191" s="426" t="s">
        <v>609</v>
      </c>
      <c r="E191" s="425" t="s">
        <v>759</v>
      </c>
      <c r="F191" s="426" t="s">
        <v>760</v>
      </c>
      <c r="G191" s="425" t="s">
        <v>901</v>
      </c>
      <c r="H191" s="425" t="s">
        <v>902</v>
      </c>
      <c r="I191" s="427">
        <v>47.130001068115234</v>
      </c>
      <c r="J191" s="427">
        <v>2</v>
      </c>
      <c r="K191" s="428">
        <v>94.260002136230469</v>
      </c>
    </row>
    <row r="192" spans="1:11" ht="14.45" customHeight="1" thickBot="1" x14ac:dyDescent="0.25">
      <c r="A192" s="429" t="s">
        <v>575</v>
      </c>
      <c r="B192" s="430" t="s">
        <v>576</v>
      </c>
      <c r="C192" s="431" t="s">
        <v>608</v>
      </c>
      <c r="D192" s="432" t="s">
        <v>609</v>
      </c>
      <c r="E192" s="431" t="s">
        <v>611</v>
      </c>
      <c r="F192" s="432" t="s">
        <v>612</v>
      </c>
      <c r="G192" s="431" t="s">
        <v>903</v>
      </c>
      <c r="H192" s="431" t="s">
        <v>904</v>
      </c>
      <c r="I192" s="433">
        <v>311.67001342773438</v>
      </c>
      <c r="J192" s="433">
        <v>4</v>
      </c>
      <c r="K192" s="434">
        <v>1246.6800537109375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68BCF57-5D80-4F92-A3AD-A036195E3992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2019-12-23T10:46:46Z</dcterms:modified>
</cp:coreProperties>
</file>