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F9" i="431"/>
  <c r="G9" i="431"/>
  <c r="H9" i="431"/>
  <c r="I13" i="431"/>
  <c r="J13" i="431"/>
  <c r="L9" i="431"/>
  <c r="M9" i="431"/>
  <c r="N9" i="431"/>
  <c r="O9" i="431"/>
  <c r="P9" i="431"/>
  <c r="Q9" i="431"/>
  <c r="G14" i="431"/>
  <c r="I14" i="431"/>
  <c r="K10" i="431"/>
  <c r="M10" i="431"/>
  <c r="N14" i="431"/>
  <c r="P10" i="431"/>
  <c r="Q10" i="431"/>
  <c r="K15" i="431"/>
  <c r="M15" i="431"/>
  <c r="O11" i="431"/>
  <c r="Q11" i="431"/>
  <c r="C10" i="431"/>
  <c r="C14" i="431"/>
  <c r="D10" i="431"/>
  <c r="D14" i="431"/>
  <c r="E10" i="431"/>
  <c r="E14" i="431"/>
  <c r="F10" i="431"/>
  <c r="F14" i="431"/>
  <c r="G10" i="431"/>
  <c r="H14" i="431"/>
  <c r="I10" i="431"/>
  <c r="J14" i="431"/>
  <c r="K14" i="431"/>
  <c r="L14" i="431"/>
  <c r="N10" i="431"/>
  <c r="O14" i="431"/>
  <c r="Q14" i="431"/>
  <c r="M11" i="431"/>
  <c r="O15" i="431"/>
  <c r="Q15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L15" i="431"/>
  <c r="N11" i="431"/>
  <c r="P11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E13" i="431"/>
  <c r="F13" i="431"/>
  <c r="G13" i="431"/>
  <c r="H13" i="431"/>
  <c r="I9" i="431"/>
  <c r="J9" i="431"/>
  <c r="K9" i="431"/>
  <c r="K13" i="431"/>
  <c r="L13" i="431"/>
  <c r="M13" i="431"/>
  <c r="N13" i="431"/>
  <c r="O13" i="431"/>
  <c r="P13" i="431"/>
  <c r="Q13" i="431"/>
  <c r="H10" i="431"/>
  <c r="J10" i="431"/>
  <c r="L10" i="431"/>
  <c r="M14" i="431"/>
  <c r="O10" i="431"/>
  <c r="P14" i="431"/>
  <c r="L11" i="431"/>
  <c r="N15" i="431"/>
  <c r="P15" i="431"/>
  <c r="O8" i="431"/>
  <c r="I8" i="431"/>
  <c r="M8" i="431"/>
  <c r="E8" i="431"/>
  <c r="J8" i="431"/>
  <c r="G8" i="431"/>
  <c r="H8" i="431"/>
  <c r="D8" i="431"/>
  <c r="C8" i="431"/>
  <c r="K8" i="431"/>
  <c r="P8" i="431"/>
  <c r="F8" i="431"/>
  <c r="N8" i="431"/>
  <c r="Q8" i="431"/>
  <c r="L8" i="431"/>
  <c r="R13" i="431" l="1"/>
  <c r="S13" i="431"/>
  <c r="R16" i="431"/>
  <c r="S16" i="431"/>
  <c r="R12" i="431"/>
  <c r="S12" i="431"/>
  <c r="S15" i="431"/>
  <c r="R15" i="431"/>
  <c r="R14" i="431"/>
  <c r="S14" i="431"/>
  <c r="S11" i="431"/>
  <c r="R11" i="431"/>
  <c r="R10" i="431"/>
  <c r="S10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4" i="414"/>
  <c r="D12" i="414"/>
  <c r="D15" i="414"/>
  <c r="C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D20" i="414"/>
  <c r="C20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<sst xmlns="http://schemas.openxmlformats.org/spreadsheetml/2006/main" count="2083" uniqueCount="760">
  <si>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</si>
  <si>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</si>
  <si>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</si>
  <si>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</si>
  <si>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</si>
  <si>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</si>
  <si>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</si>
  <si>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</si>
  <si>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</si>
  <si>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</si>
  <si>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</si>
  <si>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</si>
  <si>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</si>
  <si>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</si>
  <si>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</si>
  <si>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</si>
  <si>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</si>
  <si>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</si>
  <si>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</si>
  <si>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</si>
  <si>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</si>
  <si>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</si>
  <si>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</si>
  <si>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</si>
  <si>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</si>
  <si>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</si>
  <si>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</si>
  <si>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</si>
  <si>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</si>
  <si>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</si>
  <si>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</si>
  <si>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</si>
  <si>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</si>
  <si>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</si>
  <si>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</si>
  <si>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</si>
  <si>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</si>
  <si>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</si>
  <si>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</si>
  <si>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</si>
  <si>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</si>
  <si>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</si>
  <si>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</si>
  <si>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</si>
  <si>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</si>
  <si>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</si>
  <si>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</si>
  <si>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</si>
  <si>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</si>
  <si>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</si>
  <si>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</si>
  <si>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</si>
  <si>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</si>
  <si>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</si>
  <si>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</si>
  <si>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</si>
  <si>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</si>
  <si>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</si>
  <si>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</si>
  <si>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</si>
  <si>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</si>
  <si>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</si>
  <si>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</si>
  <si>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</si>
  <si>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</si>
  <si>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</si>
  <si>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</si>
  <si>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</si>
  <si>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</si>
  <si>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</si>
  <si>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</si>
  <si>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</si>
  <si>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</si>
  <si>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</si>
  <si>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</si>
  <si>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</si>
  <si>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</si>
  <si>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</si>
  <si>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</si>
  <si>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</si>
  <si>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</si>
  <si>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</si>
  <si>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</si>
  <si>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</si>
  <si>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</si>
  <si>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</si>
  <si>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</si>
  <si>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</si>
  <si>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</si>
  <si>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</si>
  <si>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</si>
  <si>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</si>
  <si>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</si>
  <si>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</si>
  <si>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</si>
  <si>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</si>
  <si>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</si>
  <si>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</si>
  <si>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</si>
  <si>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</si>
  <si>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</si>
  <si>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</si>
  <si>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</si>
  <si>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</si>
  <si>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</si>
  <si>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</si>
  <si>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</si>
  <si>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</si>
  <si>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</si>
  <si>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</si>
  <si>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</si>
  <si>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</si>
  <si>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</si>
  <si>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</si>
  <si>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</si>
  <si>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</si>
  <si>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</si>
  <si>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</si>
  <si>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</si>
  <si>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</si>
  <si>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</si>
  <si>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</si>
  <si>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</si>
  <si>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</si>
  <si>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</si>
  <si>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</si>
  <si>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</si>
  <si>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</si>
  <si>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</si>
  <si>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</si>
  <si>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</si>
  <si>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</si>
  <si>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</si>
  <si>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</si>
  <si>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</si>
  <si>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</si>
  <si>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</si>
  <si>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</si>
  <si>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</si>
  <si>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</si>
  <si>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</si>
  <si>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</si>
  <si>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</si>
  <si>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</si>
  <si>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</si>
  <si>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</si>
  <si>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</si>
  <si>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</si>
  <si>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</si>
  <si>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</si>
  <si>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</si>
  <si>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</si>
  <si>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</si>
  <si>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</si>
  <si>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</si>
  <si>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</si>
  <si>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</si>
  <si>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</si>
  <si>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</si>
  <si>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</si>
  <si>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</si>
  <si>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</si>
  <si>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</si>
  <si>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</si>
  <si>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</si>
  <si>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</si>
  <si>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</si>
  <si>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</si>
  <si>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</si>
  <si>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</si>
  <si>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</si>
  <si>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</si>
  <si>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</si>
  <si>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</si>
  <si>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</si>
  <si>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</si>
  <si>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</si>
  <si>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</si>
  <si>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</si>
  <si>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</si>
  <si>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</si>
  <si>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</si>
  <si>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</si>
  <si>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</si>
  <si>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</si>
  <si>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</si>
  <si>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</si>
  <si>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</si>
  <si>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</si>
  <si>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</si>
  <si>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</si>
  <si>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</si>
  <si>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</si>
  <si>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</si>
  <si>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</si>
  <si>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</si>
  <si>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</si>
  <si>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</si>
  <si>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</si>
  <si>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</si>
  <si>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</si>
  <si>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</si>
  <si>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</si>
  <si>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</si>
  <si>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</si>
  <si>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</si>
  <si>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</si>
  <si>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</si>
  <si>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</si>
  <si>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</si>
  <si>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</si>
  <si>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</si>
  <si>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</si>
  <si>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</si>
  <si>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</si>
  <si>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</si>
  <si>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</si>
  <si>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</si>
  <si>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</si>
  <si>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</si>
  <si>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</si>
  <si>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</si>
  <si>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</si>
  <si>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</si>
  <si>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</si>
  <si>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</si>
  <si>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</si>
  <si>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</si>
  <si>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</si>
  <si>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</si>
  <si>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slevy (přeúčt. na 64910001)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</si>
  <si>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</si>
  <si>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</si>
  <si>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</si>
  <si>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</si>
  <si>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</si>
  <si>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</si>
  <si>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</si>
  <si>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</si>
  <si>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</si>
  <si>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</si>
  <si>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</si>
  <si>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</si>
  <si>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</si>
  <si>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</si>
  <si>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</si>
  <si>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</si>
  <si>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</si>
  <si>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</si>
  <si>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</si>
  <si>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</si>
  <si>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</si>
  <si>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</si>
  <si>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</si>
  <si>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</si>
  <si>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</si>
  <si>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</si>
  <si>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</si>
  <si>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</si>
  <si>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</si>
  <si>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</si>
  <si>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</si>
  <si>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</si>
  <si>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</si>
  <si>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</si>
  <si>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</si>
  <si>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</si>
  <si>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</si>
  <si>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</si>
  <si>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</si>
  <si>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</si>
  <si>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</si>
  <si>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</si>
  <si>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</si>
  <si>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</si>
  <si>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</si>
  <si>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</si>
  <si>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</si>
  <si>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</si>
  <si>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</si>
  <si>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</si>
  <si>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</si>
  <si>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</si>
  <si>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</si>
  <si>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</si>
  <si>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</si>
  <si>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</si>
  <si>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</si>
  <si>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</si>
  <si>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</si>
  <si>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</si>
  <si>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</si>
  <si>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</si>
  <si>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</si>
  <si>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</si>
  <si>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</si>
  <si>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</si>
  <si>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ZP</t>
  </si>
  <si>
    <t>50495366     nákl. na prodej - PZT</t>
  </si>
  <si>
    <t>50495367     nákl. na prodej - poukazy VZP</t>
  </si>
  <si>
    <t>50495368     nákl. na prodej - poukazy ZP</t>
  </si>
  <si>
    <t>50495370     nákl. na prodej - zdravotnickým zařízením</t>
  </si>
  <si>
    <t>50495371     nákl. na prodej - enter.a parent.výživa - ostatním organizacím</t>
  </si>
  <si>
    <t>50495374     nákl. na prodej - enter.a parent.výživa -zdravotnickým zařízením</t>
  </si>
  <si>
    <t>50495376     nákl. na prodej center - VZP</t>
  </si>
  <si>
    <t>50495377     nákl. na prodej center - ZP</t>
  </si>
  <si>
    <t>50495382     nákl. na prodej PZT FONI - VZP</t>
  </si>
  <si>
    <t>50495383     nákl. na prodej PZT FONI - 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</si>
  <si>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</si>
  <si>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</si>
  <si>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</si>
  <si>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</si>
  <si>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</si>
  <si>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</si>
  <si>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</si>
  <si>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</si>
  <si>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</si>
  <si>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</si>
  <si>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</si>
  <si>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</si>
  <si>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</si>
  <si>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</si>
  <si>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</si>
  <si>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</si>
  <si>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</si>
  <si>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</si>
  <si>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</si>
  <si>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</si>
  <si>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</si>
  <si>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</si>
  <si>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</si>
  <si>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</si>
  <si>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</si>
  <si>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</si>
  <si>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</si>
  <si>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</si>
  <si>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</si>
  <si>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</si>
  <si>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</si>
  <si>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</si>
  <si>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</si>
  <si>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</si>
  <si>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</si>
  <si>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</si>
  <si>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</si>
  <si>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</si>
  <si>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</si>
  <si>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</si>
  <si>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</si>
  <si>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</si>
  <si>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</si>
  <si>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</si>
  <si>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</si>
  <si>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</si>
  <si>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</si>
  <si>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</si>
  <si>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</si>
  <si>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</si>
  <si>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</si>
  <si>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</si>
  <si>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</si>
  <si>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</si>
  <si>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</si>
  <si>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</si>
  <si>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</si>
  <si>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</si>
  <si>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</si>
  <si>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</si>
  <si>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</si>
  <si>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</si>
  <si>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</si>
  <si>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</si>
  <si>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</si>
  <si>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</si>
  <si>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</si>
  <si>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</si>
  <si>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</si>
  <si>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</si>
  <si>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</si>
  <si>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</si>
  <si>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</si>
  <si>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</si>
  <si>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</si>
  <si>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</si>
  <si>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</si>
  <si>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</si>
  <si>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</si>
  <si>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</si>
  <si>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</si>
  <si>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</si>
  <si>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</si>
  <si>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</si>
  <si>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</si>
  <si>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</si>
  <si>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</si>
  <si>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</si>
  <si>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</si>
  <si>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</si>
  <si>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</si>
  <si>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</si>
  <si>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</si>
  <si>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</si>
  <si>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</si>
  <si>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</si>
  <si>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</si>
  <si>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</si>
  <si>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</si>
  <si>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</si>
  <si>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</si>
  <si>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</si>
  <si>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</si>
  <si>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</si>
  <si>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</si>
  <si>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</si>
  <si>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</si>
  <si>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</si>
  <si>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</si>
  <si>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</si>
  <si>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</si>
  <si>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</si>
  <si>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</si>
  <si>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</si>
  <si>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</si>
  <si>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</si>
  <si>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</si>
  <si>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</si>
  <si>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</si>
  <si>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</si>
  <si>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</si>
  <si>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</si>
  <si>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</si>
  <si>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</si>
  <si>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</si>
  <si>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</si>
  <si>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</si>
  <si>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</si>
  <si>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55828     DDNM software</t>
  </si>
  <si>
    <t>55828001     DDNM - software (sk.P_38)</t>
  </si>
  <si>
    <t>55828081     DDNM software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</si>
  <si>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</si>
  <si>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</si>
  <si>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</si>
  <si>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</si>
  <si>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</si>
  <si>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</si>
  <si>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</si>
  <si>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</si>
  <si>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</si>
  <si>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</si>
  <si>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</si>
  <si>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</si>
  <si>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</si>
  <si>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</si>
  <si>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</si>
  <si>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</si>
  <si>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</si>
  <si>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</si>
  <si>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ZP</t>
  </si>
  <si>
    <t>60227300     dispenzační poplatek lékárny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</si>
  <si>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</si>
  <si>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</si>
  <si>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</si>
  <si>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</si>
  <si>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</si>
  <si>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</si>
  <si>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</si>
  <si>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</si>
  <si>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</si>
  <si>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</si>
  <si>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60246401     tržby ZP za zdrav.péči - dorovnání min.let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</si>
  <si>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</si>
  <si>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</si>
  <si>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</si>
  <si>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</si>
  <si>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</si>
  <si>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</si>
  <si>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ZP</t>
  </si>
  <si>
    <t>60450366     prodej ZPr za hotové - výdejna PZT</t>
  </si>
  <si>
    <t>60450367     poukazy pro VZP</t>
  </si>
  <si>
    <t>60450368     poukazy pro ZP</t>
  </si>
  <si>
    <t>60450370     prodej léků zdravotnickým zařízením</t>
  </si>
  <si>
    <t>60450371     prodej - enter.a parent.výživa - ostatním organizacím</t>
  </si>
  <si>
    <t>60450374     prodej - enter.a parent.výživa - zdravotnickým zařízením</t>
  </si>
  <si>
    <t>60450376     prodej center - recepty VZP</t>
  </si>
  <si>
    <t>60450377     prodej center - ZP</t>
  </si>
  <si>
    <t>60450382     prodej PZT FONI - VZP</t>
  </si>
  <si>
    <t>60450383     prodej PZT FONI -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</si>
  <si>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</si>
  <si>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</si>
  <si>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</si>
  <si>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</si>
  <si>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</si>
  <si>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</si>
  <si>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</si>
  <si>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</si>
  <si>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</si>
  <si>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</si>
  <si>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</si>
  <si>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</si>
  <si>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</si>
  <si>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</si>
  <si>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</si>
  <si>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</si>
  <si>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</si>
  <si>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64908009     smlouva o účelově vázané úplatě</t>
  </si>
  <si>
    <t>64910     Bonusy</t>
  </si>
  <si>
    <t>64910001     bonusy finanční - za léky (pro kliniky)</t>
  </si>
  <si>
    <t>64924     Ostatní služby - mimo zdrav.výkony  FAKTURACE</t>
  </si>
  <si>
    <t>64924447     ostatní provoz.sl. - hl.činnost (LPS)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</si>
  <si>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</si>
  <si>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</si>
  <si>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</si>
  <si>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</si>
  <si>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</si>
  <si>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</si>
  <si>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</si>
  <si>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</si>
  <si>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</si>
  <si>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</si>
  <si>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</si>
  <si>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</si>
  <si>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</si>
  <si>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</si>
  <si>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</si>
  <si>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</si>
  <si>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</si>
  <si>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</si>
  <si>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</si>
  <si>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</si>
  <si>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</si>
  <si>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</si>
  <si>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</si>
  <si>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</si>
  <si>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</si>
  <si>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</si>
  <si>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</si>
  <si>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</si>
  <si>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</si>
  <si>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</si>
  <si>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</si>
  <si>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79990     VĆ - ZVIT technická údržba</t>
  </si>
  <si>
    <t>79990502     VČ - ZVIT technická údržba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</si>
  <si>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</si>
  <si>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</si>
  <si>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</si>
  <si>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</si>
  <si>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</si>
  <si>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</si>
  <si>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</si>
  <si>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</si>
  <si>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89910     VPV - informační technologie</t>
  </si>
  <si>
    <t>89910002     výkony IT - variabilní výnosy (stř.9086)</t>
  </si>
  <si>
    <t>89920     VPV - mezistřediskové převody</t>
  </si>
  <si>
    <t>89920000     mezistřediskové převody</t>
  </si>
  <si>
    <t>89920004     převody - klinické studie</t>
  </si>
  <si>
    <t>48</t>
  </si>
  <si>
    <t>LEK: Lékárna</t>
  </si>
  <si>
    <t/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</si>
  <si>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</si>
  <si>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</si>
  <si>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</si>
  <si>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</si>
  <si>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</si>
  <si>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</si>
  <si>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</si>
  <si>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</si>
  <si>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</si>
  <si>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</si>
  <si>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</si>
  <si>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</si>
  <si>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</si>
  <si>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</si>
  <si>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</si>
  <si>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</si>
  <si>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</si>
  <si>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</si>
  <si>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</si>
  <si>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</si>
  <si>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</si>
  <si>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</si>
  <si>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</si>
  <si>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</si>
  <si>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</si>
  <si>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</si>
  <si>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</si>
  <si>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</si>
  <si>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</si>
  <si>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</si>
  <si>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</si>
  <si>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</si>
  <si>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</si>
  <si>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50115050</t>
  </si>
  <si>
    <t>obvazový materiál (Z502)</t>
  </si>
  <si>
    <t>ZC854</t>
  </si>
  <si>
    <t>Kompresa NT 7,5 x 7,5 cm/2 ks sterilní 26510</t>
  </si>
  <si>
    <t>ZA583</t>
  </si>
  <si>
    <t>Čtverečky desinfekční Webcol 3,5 x 3,5 cm 70% á 4000 ks 6818-1</t>
  </si>
  <si>
    <t>ZB404</t>
  </si>
  <si>
    <t>Náplast cosmos 8 cm x 1 m 5403353</t>
  </si>
  <si>
    <t>ZA450</t>
  </si>
  <si>
    <t>Náplast omniplast 1,25 cm x 9,1 m 9004520</t>
  </si>
  <si>
    <t>ZA444</t>
  </si>
  <si>
    <t>Tampon nesterilní stáčený 20 x 19 cm bez RTG nití bal. á 100 ks 1320300404</t>
  </si>
  <si>
    <t>ZQ569</t>
  </si>
  <si>
    <t>Vata buničitá dělená cellin 2 role / 500 ks 40 x 50 mm 1230206310</t>
  </si>
  <si>
    <t>50115060</t>
  </si>
  <si>
    <t>ZPr - ostatní (Z503)</t>
  </si>
  <si>
    <t>ZK504</t>
  </si>
  <si>
    <t>Filtr mini spike červený 4550340</t>
  </si>
  <si>
    <t>ZA737</t>
  </si>
  <si>
    <t>Filtr mini spike modrý 4550234</t>
  </si>
  <si>
    <t>ZK335</t>
  </si>
  <si>
    <t>Filtr sterifix 0,2um infúzní 4099303</t>
  </si>
  <si>
    <t>ZF159</t>
  </si>
  <si>
    <t>Nádoba na kontaminovaný odpad 1 l 15-0002</t>
  </si>
  <si>
    <t>ZK505</t>
  </si>
  <si>
    <t>Pumpa infuzní elastometrická Infusor LV 2 5 denní á 12 ks 240 ml 2C2008K</t>
  </si>
  <si>
    <t>ZC986</t>
  </si>
  <si>
    <t>Pumpa infuzní elastometrická Infusor LV 5 2 denní á 12 ks 240 ml 2C2009K</t>
  </si>
  <si>
    <t>ZA789</t>
  </si>
  <si>
    <t>Stříkačka injekční 2-dílná 2 ml L Inject Solo 4606027V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</si>
  <si>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</si>
  <si>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</si>
  <si>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</si>
  <si>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</si>
  <si>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</si>
  <si>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</si>
  <si>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</si>
  <si>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bal. á 100 ks 4617304F</t>
  </si>
  <si>
    <t>ZE308</t>
  </si>
  <si>
    <t>Stříkačka injekční 3-dílná 5 ml LL Omnifix Solo se závitem 4617053V</t>
  </si>
  <si>
    <t>ZH491</t>
  </si>
  <si>
    <t>Stříkačka injekční 3-dílná 50 - 60 ml LL MRG00711</t>
  </si>
  <si>
    <t>ZA749</t>
  </si>
  <si>
    <t>Stříkačka injekční 3-dílná 50 ml LL Omnifix Solo 4617509F</t>
  </si>
  <si>
    <t>ZB801</t>
  </si>
  <si>
    <t>Transofix krátký trn á 50 ks 4090500</t>
  </si>
  <si>
    <t>ZN271</t>
  </si>
  <si>
    <t>Vak pro parenterální víživu TPN EVA 125 ml bal á 50 ks E1301OD</t>
  </si>
  <si>
    <t>ZK799</t>
  </si>
  <si>
    <t>Zátka combi červená 4495101</t>
  </si>
  <si>
    <t>ZK798</t>
  </si>
  <si>
    <t>Zátka combi modrá 4495152</t>
  </si>
  <si>
    <t>50115063</t>
  </si>
  <si>
    <t>ZPr - vaky, sety (Z528)</t>
  </si>
  <si>
    <t>ZK502</t>
  </si>
  <si>
    <t>Set infuzní infusomat 8700095SP</t>
  </si>
  <si>
    <t>ZA716</t>
  </si>
  <si>
    <t>Set infuzní intrafix air bez PVC 180 cm 4063002</t>
  </si>
  <si>
    <t>ZA714</t>
  </si>
  <si>
    <t>Set infuzní intrafix černý k apl.cytostatik 180 cm á 100 ks 4060563</t>
  </si>
  <si>
    <t>ZA715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</si>
  <si>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</si>
  <si>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</si>
  <si>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</si>
  <si>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</si>
  <si>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</si>
  <si>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</si>
  <si>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injekční 1,2 x 40 mm růžová 4665120</t>
  </si>
  <si>
    <t>ZQ955</t>
  </si>
  <si>
    <t>Jehla injekční 16G 1,65 x 40 mm, bílá BD Microlance bal. á 100 ks 300637</t>
  </si>
  <si>
    <t>50115067</t>
  </si>
  <si>
    <t>ZPr - rukavice (Z532)</t>
  </si>
  <si>
    <t>ZO934</t>
  </si>
  <si>
    <t>Rukavice operační latex bez pudru sterilní sempermed derma PF vel. 6,5 39472</t>
  </si>
  <si>
    <t>ZO935</t>
  </si>
  <si>
    <t>Rukavice operační latex bez pudru sterilní sempermed derma PF vel. 7,0 39473</t>
  </si>
  <si>
    <t>ZK499</t>
  </si>
  <si>
    <t>Rukavice operační latex s polyuretanem a silikonem sterilní ansell gammex PFXP chemo cytostatické vel. 6,5 bal. á 50 párů 330054065</t>
  </si>
  <si>
    <t>ZK500</t>
  </si>
  <si>
    <t>Rukavice operační latex s polyuretanem a silikonem sterilní ansell gammex PFXP chemo cytostatické vel. 7,0 bal. á 50 párů 330054070</t>
  </si>
  <si>
    <t>ZP946</t>
  </si>
  <si>
    <t>Rukavice vyšetřovací nitril basic bez pudru modré S bal. á 200 ks 44750</t>
  </si>
  <si>
    <t>ZE159</t>
  </si>
  <si>
    <t>Nádoba na kontaminovaný odpad 2 l 15-0003</t>
  </si>
  <si>
    <t>ZF192</t>
  </si>
  <si>
    <t>Nádoba na kontaminovaný odpad 4 l 15-0004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</si>
  <si>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</si>
  <si>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</si>
  <si>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</si>
  <si>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</si>
  <si>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</si>
  <si>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</si>
  <si>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ZN276</t>
  </si>
  <si>
    <t>Set hadicový EXACTA vysokoobjemový s ovzdušněním bal. á 25 ks H938174</t>
  </si>
  <si>
    <t>ZA746</t>
  </si>
  <si>
    <t>Stříkačka injekční 3-dílná 1 ml L tuberculin Omnifix Solo 9161406V</t>
  </si>
  <si>
    <t>ZP592</t>
  </si>
  <si>
    <t>Vak pro parenterální víživu TPN EVA 1000 ml bal á 40 ks E1310OD</t>
  </si>
  <si>
    <t>ZN273</t>
  </si>
  <si>
    <t>Vak pro parenterální víživu TPN EVA 2000 ml bal á 35 ks E1320OD</t>
  </si>
  <si>
    <t>ZN270</t>
  </si>
  <si>
    <t>Vak pro parenterální víživu TPN EVA 250 ml bal á 50 ks E1302OD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</si>
  <si>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</si>
  <si>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</si>
  <si>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</si>
  <si>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</si>
  <si>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ZN125</t>
  </si>
  <si>
    <t>Rukavice operační latex bez pudru sterilní  PF ansell gammex vel.7,5 330048075</t>
  </si>
  <si>
    <t>50115020</t>
  </si>
  <si>
    <t>laboratorní diagnostika-LEK (Z501)</t>
  </si>
  <si>
    <t>DE167</t>
  </si>
  <si>
    <t>2,6DICHLOROQUINONE4CHLOROIMIDE</t>
  </si>
  <si>
    <t>DG146</t>
  </si>
  <si>
    <t>kyselina OCTOVA 99,8%  P.A. - ledova</t>
  </si>
  <si>
    <t>DG213</t>
  </si>
  <si>
    <t>PUFR FOSFAT.PH7,100 ML</t>
  </si>
  <si>
    <t>DH989</t>
  </si>
  <si>
    <t>Portagerm Pylori</t>
  </si>
  <si>
    <t>50115040</t>
  </si>
  <si>
    <t>laboratorní materiál (Z505)</t>
  </si>
  <si>
    <t>ZC037</t>
  </si>
  <si>
    <t>Kádinka vysoká sklo 1000 ml (213-1068) VTRB632417012940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</si>
  <si>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</si>
  <si>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</si>
  <si>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</si>
  <si>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</si>
  <si>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</si>
  <si>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</si>
  <si>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</si>
  <si>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</si>
  <si>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</si>
  <si>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</si>
  <si>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</si>
  <si>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</si>
  <si>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</si>
  <si>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</si>
  <si>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</si>
  <si>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</si>
  <si>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</si>
  <si>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</si>
  <si>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</si>
  <si>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</si>
  <si>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</si>
  <si>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</si>
  <si>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</si>
  <si>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</si>
  <si>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</si>
  <si>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</si>
  <si>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</si>
  <si>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</si>
  <si>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</si>
  <si>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</si>
  <si>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</si>
  <si>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</si>
  <si>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II. interní klinika - gastro-enterologická a hepatologická</t>
  </si>
  <si>
    <t>04 - I. chirurgická klinika</t>
  </si>
  <si>
    <t>16 - Klinika plicních nemocí a tuberkulózy</t>
  </si>
  <si>
    <t>21 - Onkologická klinika</t>
  </si>
  <si>
    <t>30 - Oddělení geriatrie</t>
  </si>
  <si>
    <t>32 - Hemato-onkologická klinika</t>
  </si>
  <si>
    <t>59 - Oddělení intenzivní péče chirurgických oborů</t>
  </si>
  <si>
    <t>02</t>
  </si>
  <si>
    <t>04</t>
  </si>
  <si>
    <t>16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</si>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</sst>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4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2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8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Medium2 2" pivot="0" count="7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1.7672800697423582E-4</c:v>
                </c:pt>
                <c:pt idx="1">
                  <c:v>1.2125580987982496E-4</c:v>
                </c:pt>
                <c:pt idx="2">
                  <c:v>1.1531572866733908E-4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71" tableBorderDxfId="70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69"/>
    <tableColumn id="2" name="popis" dataDxfId="68"/>
    <tableColumn id="3" name="01 uv_s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2">
      <calculatedColumnFormula>IF(Tabulka[[#This Row],[15_vzpl]]=0,"",Tabulka[[#This Row],[14_vzsk]]/Tabulka[[#This Row],[15_vzpl]])</calculatedColumnFormula>
    </tableColumn>
    <tableColumn id="20" name="17_vzroz" dataDxfId="5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3" totalsRowShown="0">
  <autoFilter ref="C3:S3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83" t="s">
        <v>89</v>
      </c>
      <c r="B1" s="283"/>
    </row>
    <row r="2" spans="1:3" ht="14.4" customHeight="1" thickBot="1" x14ac:dyDescent="0.35">
      <c r="A2" s="199" t="s">
        <v>218</v>
      </c>
      <c r="B2" s="41"/>
    </row>
    <row r="3" spans="1:3" ht="14.4" customHeight="1" thickBot="1" x14ac:dyDescent="0.35">
      <c r="A3" s="279" t="s">
        <v>111</v>
      </c>
      <c r="B3" s="280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" customHeight="1" x14ac:dyDescent="0.3">
      <c r="A5" s="118" t="str">
        <f t="shared" si="0"/>
        <v>HI</v>
      </c>
      <c r="B5" s="65" t="s">
        <v>108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220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81" t="s">
        <v>90</v>
      </c>
      <c r="B10" s="280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" customHeight="1" x14ac:dyDescent="0.3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" customHeight="1" x14ac:dyDescent="0.3">
      <c r="A13" s="119" t="str">
        <f t="shared" ref="A13:A14" si="3">HYPERLINK("#'"&amp;C13&amp;"'!A1",C13)</f>
        <v>MŽ Detail</v>
      </c>
      <c r="B13" s="66" t="s">
        <v>713</v>
      </c>
      <c r="C13" s="42" t="s">
        <v>97</v>
      </c>
    </row>
    <row r="14" spans="1:3" ht="14.4" customHeight="1" thickBot="1" x14ac:dyDescent="0.35">
      <c r="A14" s="121" t="str">
        <f t="shared" si="3"/>
        <v>Osobní náklady</v>
      </c>
      <c r="B14" s="66" t="s">
        <v>87</v>
      </c>
      <c r="C14" s="42" t="s">
        <v>98</v>
      </c>
    </row>
    <row r="15" spans="1:3" ht="14.4" customHeight="1" thickBot="1" x14ac:dyDescent="0.35">
      <c r="A15" s="69"/>
      <c r="B15" s="69"/>
    </row>
    <row r="16" spans="1:3" ht="14.4" customHeight="1" thickBot="1" x14ac:dyDescent="0.35">
      <c r="A16" s="282" t="s">
        <v>91</v>
      </c>
      <c r="B16" s="280"/>
    </row>
    <row r="17" spans="1:3" ht="14.4" customHeight="1" x14ac:dyDescent="0.3">
      <c r="A17" s="122" t="str">
        <f t="shared" ref="A17:A22" si="4">HYPERLINK("#'"&amp;C17&amp;"'!A1",C17)</f>
        <v>ZV Vykáz.-A</v>
      </c>
      <c r="B17" s="65" t="s">
        <v>728</v>
      </c>
      <c r="C17" s="42" t="s">
        <v>101</v>
      </c>
    </row>
    <row r="18" spans="1:3" ht="14.4" customHeight="1" x14ac:dyDescent="0.3">
      <c r="A18" s="119" t="str">
        <f t="shared" ref="A18" si="5">HYPERLINK("#'"&amp;C18&amp;"'!A1",C18)</f>
        <v>ZV Vykáz.-A Lékaři</v>
      </c>
      <c r="B18" s="66" t="s">
        <v>734</v>
      </c>
      <c r="C18" s="42" t="s">
        <v>157</v>
      </c>
    </row>
    <row r="19" spans="1:3" ht="14.4" customHeight="1" x14ac:dyDescent="0.3">
      <c r="A19" s="119" t="str">
        <f t="shared" si="4"/>
        <v>ZV Vykáz.-A Detail</v>
      </c>
      <c r="B19" s="66" t="s">
        <v>743</v>
      </c>
      <c r="C19" s="42" t="s">
        <v>102</v>
      </c>
    </row>
    <row r="20" spans="1:3" ht="14.4" customHeight="1" x14ac:dyDescent="0.3">
      <c r="A20" s="223" t="str">
        <f>HYPERLINK("#'"&amp;C20&amp;"'!A1",C20)</f>
        <v>ZV Vykáz.-A Det.Lék.</v>
      </c>
      <c r="B20" s="66" t="s">
        <v>744</v>
      </c>
      <c r="C20" s="42" t="s">
        <v>161</v>
      </c>
    </row>
    <row r="21" spans="1:3" ht="14.4" customHeight="1" x14ac:dyDescent="0.3">
      <c r="A21" s="119" t="str">
        <f t="shared" si="4"/>
        <v>ZV Vykáz.-H</v>
      </c>
      <c r="B21" s="66" t="s">
        <v>105</v>
      </c>
      <c r="C21" s="42" t="s">
        <v>103</v>
      </c>
    </row>
    <row r="22" spans="1:3" ht="14.4" customHeight="1" x14ac:dyDescent="0.3">
      <c r="A22" s="119" t="str">
        <f t="shared" si="4"/>
        <v>ZV Vykáz.-H Detail</v>
      </c>
      <c r="B22" s="66" t="s">
        <v>759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30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35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" thickBot="1" x14ac:dyDescent="0.35">
      <c r="A2" s="199" t="s">
        <v>218</v>
      </c>
      <c r="B2" s="200"/>
    </row>
    <row r="3" spans="1:19" x14ac:dyDescent="0.3">
      <c r="A3" s="347" t="s">
        <v>150</v>
      </c>
      <c r="B3" s="348"/>
      <c r="C3" s="349" t="s">
        <v>139</v>
      </c>
      <c r="D3" s="350"/>
      <c r="E3" s="350"/>
      <c r="F3" s="351"/>
      <c r="G3" s="352" t="s">
        <v>140</v>
      </c>
      <c r="H3" s="353"/>
      <c r="I3" s="353"/>
      <c r="J3" s="354"/>
      <c r="K3" s="355" t="s">
        <v>149</v>
      </c>
      <c r="L3" s="356"/>
      <c r="M3" s="356"/>
      <c r="N3" s="356"/>
      <c r="O3" s="357"/>
      <c r="P3" s="353" t="s">
        <v>193</v>
      </c>
      <c r="Q3" s="353"/>
      <c r="R3" s="353"/>
      <c r="S3" s="354"/>
    </row>
    <row r="4" spans="1:19" ht="15" thickBot="1" x14ac:dyDescent="0.35">
      <c r="A4" s="327">
        <v>2019</v>
      </c>
      <c r="B4" s="328"/>
      <c r="C4" s="329" t="s">
        <v>192</v>
      </c>
      <c r="D4" s="331" t="s">
        <v>88</v>
      </c>
      <c r="E4" s="331" t="s">
        <v>56</v>
      </c>
      <c r="F4" s="333" t="s">
        <v>49</v>
      </c>
      <c r="G4" s="321" t="s">
        <v>141</v>
      </c>
      <c r="H4" s="323" t="s">
        <v>145</v>
      </c>
      <c r="I4" s="323" t="s">
        <v>191</v>
      </c>
      <c r="J4" s="325" t="s">
        <v>142</v>
      </c>
      <c r="K4" s="344" t="s">
        <v>190</v>
      </c>
      <c r="L4" s="345"/>
      <c r="M4" s="345"/>
      <c r="N4" s="346"/>
      <c r="O4" s="333" t="s">
        <v>189</v>
      </c>
      <c r="P4" s="336" t="s">
        <v>188</v>
      </c>
      <c r="Q4" s="336" t="s">
        <v>152</v>
      </c>
      <c r="R4" s="338" t="s">
        <v>56</v>
      </c>
      <c r="S4" s="340" t="s">
        <v>151</v>
      </c>
    </row>
    <row r="5" spans="1:19" s="265" customFormat="1" ht="19.2" customHeight="1" x14ac:dyDescent="0.3">
      <c r="A5" s="342" t="s">
        <v>187</v>
      </c>
      <c r="B5" s="343"/>
      <c r="C5" s="330"/>
      <c r="D5" s="332"/>
      <c r="E5" s="332"/>
      <c r="F5" s="334"/>
      <c r="G5" s="322"/>
      <c r="H5" s="324"/>
      <c r="I5" s="324"/>
      <c r="J5" s="326"/>
      <c r="K5" s="268" t="s">
        <v>143</v>
      </c>
      <c r="L5" s="267" t="s">
        <v>144</v>
      </c>
      <c r="M5" s="267" t="s">
        <v>186</v>
      </c>
      <c r="N5" s="266" t="s">
        <v>3</v>
      </c>
      <c r="O5" s="334"/>
      <c r="P5" s="337"/>
      <c r="Q5" s="337"/>
      <c r="R5" s="339"/>
      <c r="S5" s="341"/>
    </row>
    <row r="6" spans="1:19" ht="15" thickBot="1" x14ac:dyDescent="0.35">
      <c r="A6" s="319" t="s">
        <v>138</v>
      </c>
      <c r="B6" s="320"/>
      <c r="C6" s="264">
        <f ca="1">SUM(Tabulka[01 uv_sk])/2</f>
        <v>85.553333333333327</v>
      </c>
      <c r="D6" s="262"/>
      <c r="E6" s="262"/>
      <c r="F6" s="261"/>
      <c r="G6" s="263">
        <f ca="1">SUM(Tabulka[05 h_vram])/2</f>
        <v>38668.83</v>
      </c>
      <c r="H6" s="262">
        <f ca="1">SUM(Tabulka[06 h_naduv])/2</f>
        <v>419.5</v>
      </c>
      <c r="I6" s="262">
        <f ca="1">SUM(Tabulka[07 h_nadzk])/2</f>
        <v>57.5</v>
      </c>
      <c r="J6" s="261">
        <f ca="1">SUM(Tabulka[08 h_oon])/2</f>
        <v>191.5</v>
      </c>
      <c r="K6" s="263">
        <f ca="1">SUM(Tabulka[09 m_kl])/2</f>
        <v>0</v>
      </c>
      <c r="L6" s="262">
        <f ca="1">SUM(Tabulka[10 m_gr])/2</f>
        <v>0</v>
      </c>
      <c r="M6" s="262">
        <f ca="1">SUM(Tabulka[11 m_jo])/2</f>
        <v>25728</v>
      </c>
      <c r="N6" s="262">
        <f ca="1">SUM(Tabulka[12 m_oc])/2</f>
        <v>25728</v>
      </c>
      <c r="O6" s="261">
        <f ca="1">SUM(Tabulka[13 m_sk])/2</f>
        <v>9046085</v>
      </c>
      <c r="P6" s="260">
        <f ca="1">SUM(Tabulka[14_vzsk])/2</f>
        <v>15730</v>
      </c>
      <c r="Q6" s="260">
        <f ca="1">SUM(Tabulka[15_vzpl])/2</f>
        <v>27153.225806451614</v>
      </c>
      <c r="R6" s="259">
        <f ca="1">IF(Q6=0,0,P6/Q6)</f>
        <v>0.57930501930501932</v>
      </c>
      <c r="S6" s="258">
        <f ca="1">Q6-P6</f>
        <v>11423.225806451614</v>
      </c>
    </row>
    <row r="7" spans="1:19" hidden="1" x14ac:dyDescent="0.3">
      <c r="A7" s="257" t="s">
        <v>185</v>
      </c>
      <c r="B7" s="256" t="s">
        <v>184</v>
      </c>
      <c r="C7" s="255" t="s">
        <v>183</v>
      </c>
      <c r="D7" s="254" t="s">
        <v>182</v>
      </c>
      <c r="E7" s="253" t="s">
        <v>181</v>
      </c>
      <c r="F7" s="252" t="s">
        <v>180</v>
      </c>
      <c r="G7" s="251" t="s">
        <v>179</v>
      </c>
      <c r="H7" s="249" t="s">
        <v>178</v>
      </c>
      <c r="I7" s="249" t="s">
        <v>177</v>
      </c>
      <c r="J7" s="248" t="s">
        <v>176</v>
      </c>
      <c r="K7" s="250" t="s">
        <v>175</v>
      </c>
      <c r="L7" s="249" t="s">
        <v>174</v>
      </c>
      <c r="M7" s="249" t="s">
        <v>173</v>
      </c>
      <c r="N7" s="248" t="s">
        <v>172</v>
      </c>
      <c r="O7" s="247" t="s">
        <v>171</v>
      </c>
      <c r="P7" s="246" t="s">
        <v>170</v>
      </c>
      <c r="Q7" s="245" t="s">
        <v>169</v>
      </c>
      <c r="R7" s="244" t="s">
        <v>168</v>
      </c>
      <c r="S7" s="243" t="s">
        <v>167</v>
      </c>
    </row>
    <row r="8" spans="1:19" x14ac:dyDescent="0.3">
      <c r="A8" s="240" t="s">
        <v>166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29.436666666666667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13231.28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103.5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4356414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13400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21903.225806451614</v>
      </c>
      <c r="R8" s="242">
        <f ca="1">IF(Tabulka[[#This Row],[15_vzpl]]=0,"",Tabulka[[#This Row],[14_vzsk]]/Tabulka[[#This Row],[15_vzpl]])</f>
        <v>0.61178203240058904</v>
      </c>
      <c r="S8" s="241">
        <f ca="1">IF(Tabulka[[#This Row],[15_vzpl]]-Tabulka[[#This Row],[14_vzsk]]=0,"",Tabulka[[#This Row],[15_vzpl]]-Tabulka[[#This Row],[14_vzsk]])</f>
        <v>8503.2258064516136</v>
      </c>
    </row>
    <row r="9" spans="1:19" x14ac:dyDescent="0.3">
      <c r="A9" s="240">
        <v>99</v>
      </c>
      <c r="B9" s="239" t="s">
        <v>720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13400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21903.225806451614</v>
      </c>
      <c r="R9" s="242">
        <f ca="1">IF(Tabulka[[#This Row],[15_vzpl]]=0,"",Tabulka[[#This Row],[14_vzsk]]/Tabulka[[#This Row],[15_vzpl]])</f>
        <v>0.61178203240058904</v>
      </c>
      <c r="S9" s="241">
        <f ca="1">IF(Tabulka[[#This Row],[15_vzpl]]-Tabulka[[#This Row],[14_vzsk]]=0,"",Tabulka[[#This Row],[15_vzpl]]-Tabulka[[#This Row],[14_vzsk]])</f>
        <v>8503.2258064516136</v>
      </c>
    </row>
    <row r="10" spans="1:19" x14ac:dyDescent="0.3">
      <c r="A10" s="240">
        <v>203</v>
      </c>
      <c r="B10" s="239" t="s">
        <v>721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29.436666666666667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13231.28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103.5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4356414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3">
      <c r="A11" s="240" t="s">
        <v>714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55.116666666666674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24949.55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212.5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4592802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2330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</v>
      </c>
      <c r="R11" s="242">
        <f ca="1">IF(Tabulka[[#This Row],[15_vzpl]]=0,"",Tabulka[[#This Row],[14_vzsk]]/Tabulka[[#This Row],[15_vzpl]])</f>
        <v>0.44380952380952382</v>
      </c>
      <c r="S11" s="241">
        <f ca="1">IF(Tabulka[[#This Row],[15_vzpl]]-Tabulka[[#This Row],[14_vzsk]]=0,"",Tabulka[[#This Row],[15_vzpl]]-Tabulka[[#This Row],[14_vzsk]])</f>
        <v>2920</v>
      </c>
    </row>
    <row r="12" spans="1:19" x14ac:dyDescent="0.3">
      <c r="A12" s="240">
        <v>303</v>
      </c>
      <c r="B12" s="239" t="s">
        <v>722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2330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5250</v>
      </c>
      <c r="R12" s="242">
        <f ca="1">IF(Tabulka[[#This Row],[15_vzpl]]=0,"",Tabulka[[#This Row],[14_vzsk]]/Tabulka[[#This Row],[15_vzpl]])</f>
        <v>0.44380952380952382</v>
      </c>
      <c r="S12" s="241">
        <f ca="1">IF(Tabulka[[#This Row],[15_vzpl]]-Tabulka[[#This Row],[14_vzsk]]=0,"",Tabulka[[#This Row],[15_vzpl]]-Tabulka[[#This Row],[14_vzsk]])</f>
        <v>2920</v>
      </c>
    </row>
    <row r="13" spans="1:19" x14ac:dyDescent="0.3">
      <c r="A13" s="240">
        <v>419</v>
      </c>
      <c r="B13" s="239" t="s">
        <v>723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28.45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13513.55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2919778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3">
      <c r="A14" s="240">
        <v>642</v>
      </c>
      <c r="B14" s="239" t="s">
        <v>724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26.666666666666668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11436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1673024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3">
      <c r="A15" s="240" t="s">
        <v>715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96869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3">
      <c r="A16" s="240">
        <v>30</v>
      </c>
      <c r="B16" s="239" t="s">
        <v>725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96869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195</v>
      </c>
    </row>
    <row r="18" spans="1:1" x14ac:dyDescent="0.3">
      <c r="A18" s="88" t="s">
        <v>122</v>
      </c>
    </row>
    <row r="19" spans="1:1" x14ac:dyDescent="0.3">
      <c r="A19" s="89" t="s">
        <v>165</v>
      </c>
    </row>
    <row r="20" spans="1:1" x14ac:dyDescent="0.3">
      <c r="A20" s="232" t="s">
        <v>164</v>
      </c>
    </row>
    <row r="21" spans="1:1" x14ac:dyDescent="0.3">
      <c r="A21" s="202" t="s">
        <v>148</v>
      </c>
    </row>
    <row r="22" spans="1:1" x14ac:dyDescent="0.3">
      <c r="A22" s="204" t="s">
        <v>153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719</v>
      </c>
    </row>
    <row r="2" spans="1:19" x14ac:dyDescent="0.3">
      <c r="A2" s="199" t="s">
        <v>218</v>
      </c>
    </row>
    <row r="3" spans="1:19" x14ac:dyDescent="0.3">
      <c r="A3" s="278" t="s">
        <v>125</v>
      </c>
      <c r="B3" s="277">
        <v>2019</v>
      </c>
      <c r="C3" t="s">
        <v>194</v>
      </c>
      <c r="D3" t="s">
        <v>185</v>
      </c>
      <c r="E3" t="s">
        <v>183</v>
      </c>
      <c r="F3" t="s">
        <v>182</v>
      </c>
      <c r="G3" t="s">
        <v>181</v>
      </c>
      <c r="H3" t="s">
        <v>180</v>
      </c>
      <c r="I3" t="s">
        <v>179</v>
      </c>
      <c r="J3" t="s">
        <v>178</v>
      </c>
      <c r="K3" t="s">
        <v>177</v>
      </c>
      <c r="L3" t="s">
        <v>176</v>
      </c>
      <c r="M3" t="s">
        <v>175</v>
      </c>
      <c r="N3" t="s">
        <v>174</v>
      </c>
      <c r="O3" t="s">
        <v>173</v>
      </c>
      <c r="P3" t="s">
        <v>172</v>
      </c>
      <c r="Q3" t="s">
        <v>171</v>
      </c>
      <c r="R3" t="s">
        <v>170</v>
      </c>
      <c r="S3" t="s">
        <v>169</v>
      </c>
    </row>
    <row r="4" spans="1:19" x14ac:dyDescent="0.3">
      <c r="A4" s="276" t="s">
        <v>126</v>
      </c>
      <c r="B4" s="275">
        <v>1</v>
      </c>
      <c r="C4" s="270">
        <v>1</v>
      </c>
      <c r="D4" s="270" t="s">
        <v>166</v>
      </c>
      <c r="E4" s="269">
        <v>29.77</v>
      </c>
      <c r="F4" s="269"/>
      <c r="G4" s="269"/>
      <c r="H4" s="269"/>
      <c r="I4" s="269">
        <v>4680.58</v>
      </c>
      <c r="J4" s="269">
        <v>46.5</v>
      </c>
      <c r="K4" s="269">
        <v>1.5</v>
      </c>
      <c r="L4" s="269">
        <v>23</v>
      </c>
      <c r="M4" s="269"/>
      <c r="N4" s="269"/>
      <c r="O4" s="269">
        <v>17102</v>
      </c>
      <c r="P4" s="269">
        <v>17102</v>
      </c>
      <c r="Q4" s="269">
        <v>1462072</v>
      </c>
      <c r="R4" s="269">
        <v>8450</v>
      </c>
      <c r="S4" s="269">
        <v>7301.0752688172042</v>
      </c>
    </row>
    <row r="5" spans="1:19" x14ac:dyDescent="0.3">
      <c r="A5" s="274" t="s">
        <v>127</v>
      </c>
      <c r="B5" s="273">
        <v>2</v>
      </c>
      <c r="C5">
        <v>1</v>
      </c>
      <c r="D5">
        <v>99</v>
      </c>
      <c r="R5">
        <v>8450</v>
      </c>
      <c r="S5">
        <v>7301.0752688172042</v>
      </c>
    </row>
    <row r="6" spans="1:19" x14ac:dyDescent="0.3">
      <c r="A6" s="276" t="s">
        <v>128</v>
      </c>
      <c r="B6" s="275">
        <v>3</v>
      </c>
      <c r="C6">
        <v>1</v>
      </c>
      <c r="D6">
        <v>203</v>
      </c>
      <c r="E6">
        <v>29.77</v>
      </c>
      <c r="I6">
        <v>4680.58</v>
      </c>
      <c r="J6">
        <v>46.5</v>
      </c>
      <c r="K6">
        <v>1.5</v>
      </c>
      <c r="L6">
        <v>23</v>
      </c>
      <c r="O6">
        <v>17102</v>
      </c>
      <c r="P6">
        <v>17102</v>
      </c>
      <c r="Q6">
        <v>1462072</v>
      </c>
    </row>
    <row r="7" spans="1:19" x14ac:dyDescent="0.3">
      <c r="A7" s="274" t="s">
        <v>129</v>
      </c>
      <c r="B7" s="273">
        <v>4</v>
      </c>
      <c r="C7">
        <v>1</v>
      </c>
      <c r="D7" t="s">
        <v>714</v>
      </c>
      <c r="E7">
        <v>54.45</v>
      </c>
      <c r="I7">
        <v>8811.2999999999993</v>
      </c>
      <c r="J7">
        <v>52</v>
      </c>
      <c r="L7">
        <v>36</v>
      </c>
      <c r="O7">
        <v>8626</v>
      </c>
      <c r="P7">
        <v>8626</v>
      </c>
      <c r="Q7">
        <v>1481529</v>
      </c>
      <c r="S7">
        <v>1750</v>
      </c>
    </row>
    <row r="8" spans="1:19" x14ac:dyDescent="0.3">
      <c r="A8" s="276" t="s">
        <v>130</v>
      </c>
      <c r="B8" s="275">
        <v>5</v>
      </c>
      <c r="C8">
        <v>1</v>
      </c>
      <c r="D8">
        <v>303</v>
      </c>
      <c r="S8">
        <v>1750</v>
      </c>
    </row>
    <row r="9" spans="1:19" x14ac:dyDescent="0.3">
      <c r="A9" s="274" t="s">
        <v>131</v>
      </c>
      <c r="B9" s="273">
        <v>6</v>
      </c>
      <c r="C9">
        <v>1</v>
      </c>
      <c r="D9">
        <v>419</v>
      </c>
      <c r="E9">
        <v>28.45</v>
      </c>
      <c r="I9">
        <v>4875.3</v>
      </c>
      <c r="J9">
        <v>52</v>
      </c>
      <c r="L9">
        <v>36</v>
      </c>
      <c r="Q9">
        <v>973495</v>
      </c>
    </row>
    <row r="10" spans="1:19" x14ac:dyDescent="0.3">
      <c r="A10" s="276" t="s">
        <v>132</v>
      </c>
      <c r="B10" s="275">
        <v>7</v>
      </c>
      <c r="C10">
        <v>1</v>
      </c>
      <c r="D10">
        <v>642</v>
      </c>
      <c r="E10">
        <v>26</v>
      </c>
      <c r="I10">
        <v>3936</v>
      </c>
      <c r="O10">
        <v>8626</v>
      </c>
      <c r="P10">
        <v>8626</v>
      </c>
      <c r="Q10">
        <v>508034</v>
      </c>
    </row>
    <row r="11" spans="1:19" x14ac:dyDescent="0.3">
      <c r="A11" s="274" t="s">
        <v>133</v>
      </c>
      <c r="B11" s="273">
        <v>8</v>
      </c>
      <c r="C11">
        <v>1</v>
      </c>
      <c r="D11" t="s">
        <v>715</v>
      </c>
      <c r="E11">
        <v>1</v>
      </c>
      <c r="I11">
        <v>176</v>
      </c>
      <c r="Q11">
        <v>32404</v>
      </c>
    </row>
    <row r="12" spans="1:19" x14ac:dyDescent="0.3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176</v>
      </c>
      <c r="Q12">
        <v>32404</v>
      </c>
    </row>
    <row r="13" spans="1:19" x14ac:dyDescent="0.3">
      <c r="A13" s="274" t="s">
        <v>135</v>
      </c>
      <c r="B13" s="273">
        <v>10</v>
      </c>
      <c r="C13" t="s">
        <v>716</v>
      </c>
      <c r="E13">
        <v>85.22</v>
      </c>
      <c r="I13">
        <v>13667.880000000001</v>
      </c>
      <c r="J13">
        <v>98.5</v>
      </c>
      <c r="K13">
        <v>1.5</v>
      </c>
      <c r="L13">
        <v>59</v>
      </c>
      <c r="O13">
        <v>25728</v>
      </c>
      <c r="P13">
        <v>25728</v>
      </c>
      <c r="Q13">
        <v>2976005</v>
      </c>
      <c r="R13">
        <v>8450</v>
      </c>
      <c r="S13">
        <v>9051.0752688172033</v>
      </c>
    </row>
    <row r="14" spans="1:19" x14ac:dyDescent="0.3">
      <c r="A14" s="276" t="s">
        <v>136</v>
      </c>
      <c r="B14" s="275">
        <v>11</v>
      </c>
      <c r="C14">
        <v>2</v>
      </c>
      <c r="D14" t="s">
        <v>166</v>
      </c>
      <c r="E14">
        <v>29.769999999999996</v>
      </c>
      <c r="I14">
        <v>4159.2000000000007</v>
      </c>
      <c r="J14">
        <v>71</v>
      </c>
      <c r="K14">
        <v>24.5</v>
      </c>
      <c r="L14">
        <v>34.5</v>
      </c>
      <c r="Q14">
        <v>1415598</v>
      </c>
      <c r="R14">
        <v>4550</v>
      </c>
      <c r="S14">
        <v>7301.0752688172042</v>
      </c>
    </row>
    <row r="15" spans="1:19" x14ac:dyDescent="0.3">
      <c r="A15" s="274" t="s">
        <v>137</v>
      </c>
      <c r="B15" s="273">
        <v>12</v>
      </c>
      <c r="C15">
        <v>2</v>
      </c>
      <c r="D15">
        <v>99</v>
      </c>
      <c r="R15">
        <v>4550</v>
      </c>
      <c r="S15">
        <v>7301.0752688172042</v>
      </c>
    </row>
    <row r="16" spans="1:19" x14ac:dyDescent="0.3">
      <c r="A16" s="272" t="s">
        <v>125</v>
      </c>
      <c r="B16" s="271">
        <v>2019</v>
      </c>
      <c r="C16">
        <v>2</v>
      </c>
      <c r="D16">
        <v>203</v>
      </c>
      <c r="E16">
        <v>29.769999999999996</v>
      </c>
      <c r="I16">
        <v>4159.2000000000007</v>
      </c>
      <c r="J16">
        <v>71</v>
      </c>
      <c r="K16">
        <v>24.5</v>
      </c>
      <c r="L16">
        <v>34.5</v>
      </c>
      <c r="Q16">
        <v>1415598</v>
      </c>
    </row>
    <row r="17" spans="3:19" x14ac:dyDescent="0.3">
      <c r="C17">
        <v>2</v>
      </c>
      <c r="D17" t="s">
        <v>714</v>
      </c>
      <c r="E17">
        <v>55.45</v>
      </c>
      <c r="I17">
        <v>7816.75</v>
      </c>
      <c r="J17">
        <v>106.5</v>
      </c>
      <c r="K17">
        <v>8.5</v>
      </c>
      <c r="L17">
        <v>28</v>
      </c>
      <c r="Q17">
        <v>1560688</v>
      </c>
      <c r="R17">
        <v>1500</v>
      </c>
      <c r="S17">
        <v>1750</v>
      </c>
    </row>
    <row r="18" spans="3:19" x14ac:dyDescent="0.3">
      <c r="C18">
        <v>2</v>
      </c>
      <c r="D18">
        <v>303</v>
      </c>
      <c r="R18">
        <v>1500</v>
      </c>
      <c r="S18">
        <v>1750</v>
      </c>
    </row>
    <row r="19" spans="3:19" x14ac:dyDescent="0.3">
      <c r="C19">
        <v>2</v>
      </c>
      <c r="D19">
        <v>419</v>
      </c>
      <c r="E19">
        <v>28.45</v>
      </c>
      <c r="I19">
        <v>4172.75</v>
      </c>
      <c r="J19">
        <v>98</v>
      </c>
      <c r="K19">
        <v>8.5</v>
      </c>
      <c r="L19">
        <v>28</v>
      </c>
      <c r="Q19">
        <v>975767</v>
      </c>
    </row>
    <row r="20" spans="3:19" x14ac:dyDescent="0.3">
      <c r="C20">
        <v>2</v>
      </c>
      <c r="D20">
        <v>642</v>
      </c>
      <c r="E20">
        <v>27</v>
      </c>
      <c r="I20">
        <v>3644</v>
      </c>
      <c r="J20">
        <v>8.5</v>
      </c>
      <c r="Q20">
        <v>584921</v>
      </c>
    </row>
    <row r="21" spans="3:19" x14ac:dyDescent="0.3">
      <c r="C21">
        <v>2</v>
      </c>
      <c r="D21" t="s">
        <v>715</v>
      </c>
      <c r="E21">
        <v>1</v>
      </c>
      <c r="I21">
        <v>152</v>
      </c>
      <c r="Q21">
        <v>32194</v>
      </c>
    </row>
    <row r="22" spans="3:19" x14ac:dyDescent="0.3">
      <c r="C22">
        <v>2</v>
      </c>
      <c r="D22">
        <v>30</v>
      </c>
      <c r="E22">
        <v>1</v>
      </c>
      <c r="I22">
        <v>152</v>
      </c>
      <c r="Q22">
        <v>32194</v>
      </c>
    </row>
    <row r="23" spans="3:19" x14ac:dyDescent="0.3">
      <c r="C23" t="s">
        <v>717</v>
      </c>
      <c r="E23">
        <v>86.22</v>
      </c>
      <c r="I23">
        <v>12127.95</v>
      </c>
      <c r="J23">
        <v>177.5</v>
      </c>
      <c r="K23">
        <v>33</v>
      </c>
      <c r="L23">
        <v>62.5</v>
      </c>
      <c r="Q23">
        <v>3008480</v>
      </c>
      <c r="R23">
        <v>6050</v>
      </c>
      <c r="S23">
        <v>9051.0752688172033</v>
      </c>
    </row>
    <row r="24" spans="3:19" x14ac:dyDescent="0.3">
      <c r="C24">
        <v>3</v>
      </c>
      <c r="D24" t="s">
        <v>166</v>
      </c>
      <c r="E24">
        <v>28.770000000000003</v>
      </c>
      <c r="I24">
        <v>4391.5</v>
      </c>
      <c r="J24">
        <v>89.5</v>
      </c>
      <c r="K24">
        <v>23</v>
      </c>
      <c r="L24">
        <v>46</v>
      </c>
      <c r="Q24">
        <v>1478744</v>
      </c>
      <c r="R24">
        <v>400</v>
      </c>
      <c r="S24">
        <v>7301.0752688172042</v>
      </c>
    </row>
    <row r="25" spans="3:19" x14ac:dyDescent="0.3">
      <c r="C25">
        <v>3</v>
      </c>
      <c r="D25">
        <v>99</v>
      </c>
      <c r="R25">
        <v>400</v>
      </c>
      <c r="S25">
        <v>7301.0752688172042</v>
      </c>
    </row>
    <row r="26" spans="3:19" x14ac:dyDescent="0.3">
      <c r="C26">
        <v>3</v>
      </c>
      <c r="D26">
        <v>203</v>
      </c>
      <c r="E26">
        <v>28.770000000000003</v>
      </c>
      <c r="I26">
        <v>4391.5</v>
      </c>
      <c r="J26">
        <v>89.5</v>
      </c>
      <c r="K26">
        <v>23</v>
      </c>
      <c r="L26">
        <v>46</v>
      </c>
      <c r="Q26">
        <v>1478744</v>
      </c>
    </row>
    <row r="27" spans="3:19" x14ac:dyDescent="0.3">
      <c r="C27">
        <v>3</v>
      </c>
      <c r="D27" t="s">
        <v>714</v>
      </c>
      <c r="E27">
        <v>55.45</v>
      </c>
      <c r="I27">
        <v>8321.5</v>
      </c>
      <c r="J27">
        <v>54</v>
      </c>
      <c r="L27">
        <v>24</v>
      </c>
      <c r="Q27">
        <v>1550585</v>
      </c>
      <c r="R27">
        <v>830</v>
      </c>
      <c r="S27">
        <v>1750</v>
      </c>
    </row>
    <row r="28" spans="3:19" x14ac:dyDescent="0.3">
      <c r="C28">
        <v>3</v>
      </c>
      <c r="D28">
        <v>303</v>
      </c>
      <c r="R28">
        <v>830</v>
      </c>
      <c r="S28">
        <v>1750</v>
      </c>
    </row>
    <row r="29" spans="3:19" x14ac:dyDescent="0.3">
      <c r="C29">
        <v>3</v>
      </c>
      <c r="D29">
        <v>419</v>
      </c>
      <c r="E29">
        <v>28.45</v>
      </c>
      <c r="I29">
        <v>4465.5</v>
      </c>
      <c r="J29">
        <v>54</v>
      </c>
      <c r="L29">
        <v>24</v>
      </c>
      <c r="Q29">
        <v>970516</v>
      </c>
    </row>
    <row r="30" spans="3:19" x14ac:dyDescent="0.3">
      <c r="C30">
        <v>3</v>
      </c>
      <c r="D30">
        <v>642</v>
      </c>
      <c r="E30">
        <v>27</v>
      </c>
      <c r="I30">
        <v>3856</v>
      </c>
      <c r="Q30">
        <v>580069</v>
      </c>
    </row>
    <row r="31" spans="3:19" x14ac:dyDescent="0.3">
      <c r="C31">
        <v>3</v>
      </c>
      <c r="D31" t="s">
        <v>715</v>
      </c>
      <c r="E31">
        <v>1</v>
      </c>
      <c r="I31">
        <v>160</v>
      </c>
      <c r="Q31">
        <v>32271</v>
      </c>
    </row>
    <row r="32" spans="3:19" x14ac:dyDescent="0.3">
      <c r="C32">
        <v>3</v>
      </c>
      <c r="D32">
        <v>30</v>
      </c>
      <c r="E32">
        <v>1</v>
      </c>
      <c r="I32">
        <v>160</v>
      </c>
      <c r="Q32">
        <v>32271</v>
      </c>
    </row>
    <row r="33" spans="3:19" x14ac:dyDescent="0.3">
      <c r="C33" t="s">
        <v>718</v>
      </c>
      <c r="E33">
        <v>85.22</v>
      </c>
      <c r="I33">
        <v>12873</v>
      </c>
      <c r="J33">
        <v>143.5</v>
      </c>
      <c r="K33">
        <v>23</v>
      </c>
      <c r="L33">
        <v>70</v>
      </c>
      <c r="Q33">
        <v>3061600</v>
      </c>
      <c r="R33">
        <v>1230</v>
      </c>
      <c r="S33">
        <v>9051.0752688172033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58" t="s">
        <v>728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" customHeight="1" thickBot="1" x14ac:dyDescent="0.35">
      <c r="A2" s="19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106</v>
      </c>
      <c r="B3" s="188">
        <f>SUBTOTAL(9,B6:B1048576)/4</f>
        <v>0</v>
      </c>
      <c r="C3" s="189">
        <f t="shared" ref="C3:Z3" si="0">SUBTOTAL(9,C6:C1048576)</f>
        <v>0</v>
      </c>
      <c r="D3" s="189"/>
      <c r="E3" s="189">
        <f>SUBTOTAL(9,E6:E1048576)/4</f>
        <v>0</v>
      </c>
      <c r="F3" s="189"/>
      <c r="G3" s="189">
        <f t="shared" si="0"/>
        <v>0</v>
      </c>
      <c r="H3" s="189">
        <f>SUBTOTAL(9,H6:H1048576)/4</f>
        <v>11544</v>
      </c>
      <c r="I3" s="192" t="str">
        <f>IF(B3&lt;&gt;0,H3/B3,"")</f>
        <v/>
      </c>
      <c r="J3" s="190" t="str">
        <f>IF(E3&lt;&gt;0,H3/E3,"")</f>
        <v/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" customHeight="1" thickBot="1" x14ac:dyDescent="0.35">
      <c r="A5" s="435"/>
      <c r="B5" s="436">
        <v>2015</v>
      </c>
      <c r="C5" s="437"/>
      <c r="D5" s="437"/>
      <c r="E5" s="437">
        <v>2018</v>
      </c>
      <c r="F5" s="437"/>
      <c r="G5" s="437"/>
      <c r="H5" s="437">
        <v>2019</v>
      </c>
      <c r="I5" s="438" t="s">
        <v>159</v>
      </c>
      <c r="J5" s="439" t="s">
        <v>2</v>
      </c>
      <c r="K5" s="436">
        <v>2015</v>
      </c>
      <c r="L5" s="437"/>
      <c r="M5" s="437"/>
      <c r="N5" s="437">
        <v>2018</v>
      </c>
      <c r="O5" s="437"/>
      <c r="P5" s="437"/>
      <c r="Q5" s="437">
        <v>2019</v>
      </c>
      <c r="R5" s="438" t="s">
        <v>159</v>
      </c>
      <c r="S5" s="439" t="s">
        <v>2</v>
      </c>
      <c r="T5" s="436">
        <v>2015</v>
      </c>
      <c r="U5" s="437"/>
      <c r="V5" s="437"/>
      <c r="W5" s="437">
        <v>2018</v>
      </c>
      <c r="X5" s="437"/>
      <c r="Y5" s="437"/>
      <c r="Z5" s="437">
        <v>2019</v>
      </c>
      <c r="AA5" s="438" t="s">
        <v>159</v>
      </c>
      <c r="AB5" s="439" t="s">
        <v>2</v>
      </c>
    </row>
    <row r="6" spans="1:28" ht="14.4" customHeight="1" x14ac:dyDescent="0.3">
      <c r="A6" s="440" t="s">
        <v>726</v>
      </c>
      <c r="B6" s="441"/>
      <c r="C6" s="442"/>
      <c r="D6" s="442"/>
      <c r="E6" s="441"/>
      <c r="F6" s="442"/>
      <c r="G6" s="442"/>
      <c r="H6" s="441">
        <v>11544</v>
      </c>
      <c r="I6" s="442"/>
      <c r="J6" s="442"/>
      <c r="K6" s="441"/>
      <c r="L6" s="442"/>
      <c r="M6" s="442"/>
      <c r="N6" s="441"/>
      <c r="O6" s="442"/>
      <c r="P6" s="442"/>
      <c r="Q6" s="441"/>
      <c r="R6" s="442"/>
      <c r="S6" s="442"/>
      <c r="T6" s="441"/>
      <c r="U6" s="442"/>
      <c r="V6" s="442"/>
      <c r="W6" s="441"/>
      <c r="X6" s="442"/>
      <c r="Y6" s="442"/>
      <c r="Z6" s="441"/>
      <c r="AA6" s="442"/>
      <c r="AB6" s="443"/>
    </row>
    <row r="7" spans="1:28" ht="14.4" customHeight="1" thickBot="1" x14ac:dyDescent="0.35">
      <c r="A7" s="447" t="s">
        <v>727</v>
      </c>
      <c r="B7" s="444"/>
      <c r="C7" s="445"/>
      <c r="D7" s="445"/>
      <c r="E7" s="444"/>
      <c r="F7" s="445"/>
      <c r="G7" s="445"/>
      <c r="H7" s="444">
        <v>11544</v>
      </c>
      <c r="I7" s="445"/>
      <c r="J7" s="445"/>
      <c r="K7" s="444"/>
      <c r="L7" s="445"/>
      <c r="M7" s="445"/>
      <c r="N7" s="444"/>
      <c r="O7" s="445"/>
      <c r="P7" s="445"/>
      <c r="Q7" s="444"/>
      <c r="R7" s="445"/>
      <c r="S7" s="445"/>
      <c r="T7" s="444"/>
      <c r="U7" s="445"/>
      <c r="V7" s="445"/>
      <c r="W7" s="444"/>
      <c r="X7" s="445"/>
      <c r="Y7" s="445"/>
      <c r="Z7" s="444"/>
      <c r="AA7" s="445"/>
      <c r="AB7" s="446"/>
    </row>
    <row r="8" spans="1:28" ht="14.4" customHeight="1" thickBot="1" x14ac:dyDescent="0.35"/>
    <row r="9" spans="1:28" ht="14.4" customHeight="1" x14ac:dyDescent="0.3">
      <c r="A9" s="440" t="s">
        <v>729</v>
      </c>
      <c r="B9" s="441"/>
      <c r="C9" s="442"/>
      <c r="D9" s="442"/>
      <c r="E9" s="441"/>
      <c r="F9" s="442"/>
      <c r="G9" s="442"/>
      <c r="H9" s="441">
        <v>11544</v>
      </c>
      <c r="I9" s="442"/>
      <c r="J9" s="443"/>
    </row>
    <row r="10" spans="1:28" ht="14.4" customHeight="1" thickBot="1" x14ac:dyDescent="0.35">
      <c r="A10" s="447" t="s">
        <v>730</v>
      </c>
      <c r="B10" s="444"/>
      <c r="C10" s="445"/>
      <c r="D10" s="445"/>
      <c r="E10" s="444"/>
      <c r="F10" s="445"/>
      <c r="G10" s="445"/>
      <c r="H10" s="444">
        <v>11544</v>
      </c>
      <c r="I10" s="445"/>
      <c r="J10" s="446"/>
    </row>
    <row r="11" spans="1:28" ht="14.4" customHeight="1" x14ac:dyDescent="0.3">
      <c r="A11" s="448" t="s">
        <v>195</v>
      </c>
    </row>
    <row r="12" spans="1:28" ht="14.4" customHeight="1" x14ac:dyDescent="0.3">
      <c r="A12" s="449" t="s">
        <v>731</v>
      </c>
    </row>
    <row r="13" spans="1:28" ht="14.4" customHeight="1" x14ac:dyDescent="0.3">
      <c r="A13" s="448" t="s">
        <v>732</v>
      </c>
    </row>
    <row r="14" spans="1:28" ht="14.4" customHeight="1" x14ac:dyDescent="0.3">
      <c r="A14" s="448" t="s">
        <v>733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58" t="s">
        <v>734</v>
      </c>
      <c r="B1" s="283"/>
      <c r="C1" s="283"/>
      <c r="D1" s="283"/>
      <c r="E1" s="283"/>
      <c r="F1" s="283"/>
      <c r="G1" s="283"/>
    </row>
    <row r="2" spans="1:7" ht="14.4" customHeight="1" thickBot="1" x14ac:dyDescent="0.35">
      <c r="A2" s="199" t="s">
        <v>218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9" t="s">
        <v>106</v>
      </c>
      <c r="B3" s="215">
        <f t="shared" ref="B3:G3" si="0">SUBTOTAL(9,B6:B1048576)</f>
        <v>0</v>
      </c>
      <c r="C3" s="216">
        <f t="shared" si="0"/>
        <v>0</v>
      </c>
      <c r="D3" s="228">
        <f t="shared" si="0"/>
        <v>60</v>
      </c>
      <c r="E3" s="191">
        <f t="shared" si="0"/>
        <v>0</v>
      </c>
      <c r="F3" s="189">
        <f t="shared" si="0"/>
        <v>0</v>
      </c>
      <c r="G3" s="217">
        <f t="shared" si="0"/>
        <v>11544</v>
      </c>
    </row>
    <row r="4" spans="1:7" ht="14.4" customHeight="1" x14ac:dyDescent="0.3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" customHeight="1" thickBot="1" x14ac:dyDescent="0.35">
      <c r="A5" s="435"/>
      <c r="B5" s="436">
        <v>2015</v>
      </c>
      <c r="C5" s="437">
        <v>2018</v>
      </c>
      <c r="D5" s="450">
        <v>2019</v>
      </c>
      <c r="E5" s="436">
        <v>2015</v>
      </c>
      <c r="F5" s="437">
        <v>2018</v>
      </c>
      <c r="G5" s="450">
        <v>2019</v>
      </c>
    </row>
    <row r="6" spans="1:7" ht="14.4" customHeight="1" thickBot="1" x14ac:dyDescent="0.35">
      <c r="A6" s="454" t="s">
        <v>730</v>
      </c>
      <c r="B6" s="451"/>
      <c r="C6" s="451"/>
      <c r="D6" s="451">
        <v>60</v>
      </c>
      <c r="E6" s="452"/>
      <c r="F6" s="452"/>
      <c r="G6" s="453">
        <v>11544</v>
      </c>
    </row>
    <row r="7" spans="1:7" ht="14.4" customHeight="1" x14ac:dyDescent="0.3">
      <c r="A7" s="448" t="s">
        <v>195</v>
      </c>
    </row>
    <row r="8" spans="1:7" ht="14.4" customHeight="1" x14ac:dyDescent="0.3">
      <c r="A8" s="449" t="s">
        <v>731</v>
      </c>
    </row>
    <row r="9" spans="1:7" ht="14.4" customHeight="1" x14ac:dyDescent="0.3">
      <c r="A9" s="448" t="s">
        <v>732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83" t="s">
        <v>743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" customHeight="1" thickBot="1" x14ac:dyDescent="0.35">
      <c r="A2" s="19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106</v>
      </c>
      <c r="G3" s="77">
        <f t="shared" ref="G3:P3" si="0">SUBTOTAL(9,G6:G1048576)</f>
        <v>0</v>
      </c>
      <c r="H3" s="78">
        <f t="shared" si="0"/>
        <v>0</v>
      </c>
      <c r="I3" s="58"/>
      <c r="J3" s="58"/>
      <c r="K3" s="78">
        <f t="shared" si="0"/>
        <v>0</v>
      </c>
      <c r="L3" s="78">
        <f t="shared" si="0"/>
        <v>0</v>
      </c>
      <c r="M3" s="58"/>
      <c r="N3" s="58"/>
      <c r="O3" s="78">
        <f t="shared" si="0"/>
        <v>60</v>
      </c>
      <c r="P3" s="78">
        <f t="shared" si="0"/>
        <v>11544</v>
      </c>
      <c r="Q3" s="59">
        <f>IF(L3=0,0,P3/L3)</f>
        <v>0</v>
      </c>
      <c r="R3" s="79">
        <f>IF(O3=0,0,P3/O3)</f>
        <v>192.4</v>
      </c>
    </row>
    <row r="4" spans="1:18" ht="14.4" customHeight="1" x14ac:dyDescent="0.3">
      <c r="A4" s="366" t="s">
        <v>160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2015</v>
      </c>
      <c r="H4" s="371"/>
      <c r="I4" s="76"/>
      <c r="J4" s="76"/>
      <c r="K4" s="370">
        <v>2018</v>
      </c>
      <c r="L4" s="371"/>
      <c r="M4" s="76"/>
      <c r="N4" s="76"/>
      <c r="O4" s="370">
        <v>2019</v>
      </c>
      <c r="P4" s="371"/>
      <c r="Q4" s="372" t="s">
        <v>2</v>
      </c>
      <c r="R4" s="367" t="s">
        <v>79</v>
      </c>
    </row>
    <row r="5" spans="1:18" ht="14.4" customHeight="1" thickBot="1" x14ac:dyDescent="0.35">
      <c r="A5" s="455"/>
      <c r="B5" s="455"/>
      <c r="C5" s="456"/>
      <c r="D5" s="457"/>
      <c r="E5" s="458"/>
      <c r="F5" s="459"/>
      <c r="G5" s="460" t="s">
        <v>53</v>
      </c>
      <c r="H5" s="461" t="s">
        <v>10</v>
      </c>
      <c r="I5" s="462"/>
      <c r="J5" s="462"/>
      <c r="K5" s="460" t="s">
        <v>53</v>
      </c>
      <c r="L5" s="461" t="s">
        <v>10</v>
      </c>
      <c r="M5" s="462"/>
      <c r="N5" s="462"/>
      <c r="O5" s="460" t="s">
        <v>53</v>
      </c>
      <c r="P5" s="461" t="s">
        <v>10</v>
      </c>
      <c r="Q5" s="463"/>
      <c r="R5" s="464"/>
    </row>
    <row r="6" spans="1:18" ht="14.4" customHeight="1" x14ac:dyDescent="0.3">
      <c r="A6" s="417"/>
      <c r="B6" s="418" t="s">
        <v>735</v>
      </c>
      <c r="C6" s="418" t="s">
        <v>729</v>
      </c>
      <c r="D6" s="418" t="s">
        <v>736</v>
      </c>
      <c r="E6" s="418" t="s">
        <v>737</v>
      </c>
      <c r="F6" s="418" t="s">
        <v>738</v>
      </c>
      <c r="G6" s="421"/>
      <c r="H6" s="421"/>
      <c r="I6" s="418"/>
      <c r="J6" s="418"/>
      <c r="K6" s="421"/>
      <c r="L6" s="421"/>
      <c r="M6" s="418"/>
      <c r="N6" s="418"/>
      <c r="O6" s="421">
        <v>42</v>
      </c>
      <c r="P6" s="421">
        <v>7350</v>
      </c>
      <c r="Q6" s="465"/>
      <c r="R6" s="422">
        <v>175</v>
      </c>
    </row>
    <row r="7" spans="1:18" ht="14.4" customHeight="1" x14ac:dyDescent="0.3">
      <c r="A7" s="423"/>
      <c r="B7" s="424" t="s">
        <v>735</v>
      </c>
      <c r="C7" s="424" t="s">
        <v>729</v>
      </c>
      <c r="D7" s="424" t="s">
        <v>736</v>
      </c>
      <c r="E7" s="424" t="s">
        <v>739</v>
      </c>
      <c r="F7" s="424" t="s">
        <v>740</v>
      </c>
      <c r="G7" s="427"/>
      <c r="H7" s="427"/>
      <c r="I7" s="424"/>
      <c r="J7" s="424"/>
      <c r="K7" s="427"/>
      <c r="L7" s="427"/>
      <c r="M7" s="424"/>
      <c r="N7" s="424"/>
      <c r="O7" s="427">
        <v>9</v>
      </c>
      <c r="P7" s="427">
        <v>2097</v>
      </c>
      <c r="Q7" s="466"/>
      <c r="R7" s="428">
        <v>233</v>
      </c>
    </row>
    <row r="8" spans="1:18" ht="14.4" customHeight="1" thickBot="1" x14ac:dyDescent="0.35">
      <c r="A8" s="429"/>
      <c r="B8" s="430" t="s">
        <v>735</v>
      </c>
      <c r="C8" s="430" t="s">
        <v>729</v>
      </c>
      <c r="D8" s="430" t="s">
        <v>736</v>
      </c>
      <c r="E8" s="430" t="s">
        <v>741</v>
      </c>
      <c r="F8" s="430" t="s">
        <v>742</v>
      </c>
      <c r="G8" s="433"/>
      <c r="H8" s="433"/>
      <c r="I8" s="430"/>
      <c r="J8" s="430"/>
      <c r="K8" s="433"/>
      <c r="L8" s="433"/>
      <c r="M8" s="430"/>
      <c r="N8" s="430"/>
      <c r="O8" s="433">
        <v>9</v>
      </c>
      <c r="P8" s="433">
        <v>2097</v>
      </c>
      <c r="Q8" s="467"/>
      <c r="R8" s="434">
        <v>233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83" t="s">
        <v>744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" customHeight="1" thickBot="1" x14ac:dyDescent="0.35">
      <c r="A2" s="19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106</v>
      </c>
      <c r="H3" s="77">
        <f t="shared" ref="H3:Q3" si="0">SUBTOTAL(9,H6:H1048576)</f>
        <v>0</v>
      </c>
      <c r="I3" s="78">
        <f t="shared" si="0"/>
        <v>0</v>
      </c>
      <c r="J3" s="58"/>
      <c r="K3" s="58"/>
      <c r="L3" s="78">
        <f t="shared" si="0"/>
        <v>0</v>
      </c>
      <c r="M3" s="78">
        <f t="shared" si="0"/>
        <v>0</v>
      </c>
      <c r="N3" s="58"/>
      <c r="O3" s="58"/>
      <c r="P3" s="78">
        <f t="shared" si="0"/>
        <v>60</v>
      </c>
      <c r="Q3" s="78">
        <f t="shared" si="0"/>
        <v>11544</v>
      </c>
      <c r="R3" s="59">
        <f>IF(M3=0,0,Q3/M3)</f>
        <v>0</v>
      </c>
      <c r="S3" s="79">
        <f>IF(P3=0,0,Q3/P3)</f>
        <v>192.4</v>
      </c>
    </row>
    <row r="4" spans="1:19" ht="14.4" customHeight="1" x14ac:dyDescent="0.3">
      <c r="A4" s="366" t="s">
        <v>160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2015</v>
      </c>
      <c r="I4" s="371"/>
      <c r="J4" s="76"/>
      <c r="K4" s="76"/>
      <c r="L4" s="370">
        <v>2018</v>
      </c>
      <c r="M4" s="371"/>
      <c r="N4" s="76"/>
      <c r="O4" s="76"/>
      <c r="P4" s="370">
        <v>2019</v>
      </c>
      <c r="Q4" s="371"/>
      <c r="R4" s="372" t="s">
        <v>2</v>
      </c>
      <c r="S4" s="367" t="s">
        <v>79</v>
      </c>
    </row>
    <row r="5" spans="1:19" ht="14.4" customHeight="1" thickBot="1" x14ac:dyDescent="0.35">
      <c r="A5" s="455"/>
      <c r="B5" s="455"/>
      <c r="C5" s="456"/>
      <c r="D5" s="468"/>
      <c r="E5" s="457"/>
      <c r="F5" s="458"/>
      <c r="G5" s="459"/>
      <c r="H5" s="460" t="s">
        <v>53</v>
      </c>
      <c r="I5" s="461" t="s">
        <v>10</v>
      </c>
      <c r="J5" s="462"/>
      <c r="K5" s="462"/>
      <c r="L5" s="460" t="s">
        <v>53</v>
      </c>
      <c r="M5" s="461" t="s">
        <v>10</v>
      </c>
      <c r="N5" s="462"/>
      <c r="O5" s="462"/>
      <c r="P5" s="460" t="s">
        <v>53</v>
      </c>
      <c r="Q5" s="461" t="s">
        <v>10</v>
      </c>
      <c r="R5" s="463"/>
      <c r="S5" s="464"/>
    </row>
    <row r="6" spans="1:19" ht="14.4" customHeight="1" x14ac:dyDescent="0.3">
      <c r="A6" s="417"/>
      <c r="B6" s="418" t="s">
        <v>735</v>
      </c>
      <c r="C6" s="418" t="s">
        <v>729</v>
      </c>
      <c r="D6" s="418" t="s">
        <v>730</v>
      </c>
      <c r="E6" s="418" t="s">
        <v>736</v>
      </c>
      <c r="F6" s="418" t="s">
        <v>737</v>
      </c>
      <c r="G6" s="418" t="s">
        <v>738</v>
      </c>
      <c r="H6" s="421"/>
      <c r="I6" s="421"/>
      <c r="J6" s="418"/>
      <c r="K6" s="418"/>
      <c r="L6" s="421"/>
      <c r="M6" s="421"/>
      <c r="N6" s="418"/>
      <c r="O6" s="418"/>
      <c r="P6" s="421">
        <v>42</v>
      </c>
      <c r="Q6" s="421">
        <v>7350</v>
      </c>
      <c r="R6" s="465"/>
      <c r="S6" s="422">
        <v>175</v>
      </c>
    </row>
    <row r="7" spans="1:19" ht="14.4" customHeight="1" x14ac:dyDescent="0.3">
      <c r="A7" s="423"/>
      <c r="B7" s="424" t="s">
        <v>735</v>
      </c>
      <c r="C7" s="424" t="s">
        <v>729</v>
      </c>
      <c r="D7" s="424" t="s">
        <v>730</v>
      </c>
      <c r="E7" s="424" t="s">
        <v>736</v>
      </c>
      <c r="F7" s="424" t="s">
        <v>739</v>
      </c>
      <c r="G7" s="424" t="s">
        <v>740</v>
      </c>
      <c r="H7" s="427"/>
      <c r="I7" s="427"/>
      <c r="J7" s="424"/>
      <c r="K7" s="424"/>
      <c r="L7" s="427"/>
      <c r="M7" s="427"/>
      <c r="N7" s="424"/>
      <c r="O7" s="424"/>
      <c r="P7" s="427">
        <v>9</v>
      </c>
      <c r="Q7" s="427">
        <v>2097</v>
      </c>
      <c r="R7" s="466"/>
      <c r="S7" s="428">
        <v>233</v>
      </c>
    </row>
    <row r="8" spans="1:19" ht="14.4" customHeight="1" thickBot="1" x14ac:dyDescent="0.35">
      <c r="A8" s="429"/>
      <c r="B8" s="430" t="s">
        <v>735</v>
      </c>
      <c r="C8" s="430" t="s">
        <v>729</v>
      </c>
      <c r="D8" s="430" t="s">
        <v>730</v>
      </c>
      <c r="E8" s="430" t="s">
        <v>736</v>
      </c>
      <c r="F8" s="430" t="s">
        <v>741</v>
      </c>
      <c r="G8" s="430" t="s">
        <v>742</v>
      </c>
      <c r="H8" s="433"/>
      <c r="I8" s="433"/>
      <c r="J8" s="430"/>
      <c r="K8" s="430"/>
      <c r="L8" s="433"/>
      <c r="M8" s="433"/>
      <c r="N8" s="430"/>
      <c r="O8" s="430"/>
      <c r="P8" s="433">
        <v>9</v>
      </c>
      <c r="Q8" s="433">
        <v>2097</v>
      </c>
      <c r="R8" s="467"/>
      <c r="S8" s="434">
        <v>233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" customHeight="1" thickBot="1" x14ac:dyDescent="0.35">
      <c r="A2" s="19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106</v>
      </c>
      <c r="B3" s="188">
        <f>SUBTOTAL(9,B6:B1048576)</f>
        <v>0</v>
      </c>
      <c r="C3" s="189">
        <f t="shared" ref="C3:R3" si="0">SUBTOTAL(9,C6:C1048576)</f>
        <v>0</v>
      </c>
      <c r="D3" s="189">
        <f t="shared" si="0"/>
        <v>0</v>
      </c>
      <c r="E3" s="189">
        <f t="shared" si="0"/>
        <v>0</v>
      </c>
      <c r="F3" s="189">
        <f t="shared" si="0"/>
        <v>290179</v>
      </c>
      <c r="G3" s="192" t="str">
        <f>IF(D3&lt;&gt;0,F3/D3,"")</f>
        <v/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" customHeight="1" thickBot="1" x14ac:dyDescent="0.35">
      <c r="A5" s="435"/>
      <c r="B5" s="436">
        <v>2015</v>
      </c>
      <c r="C5" s="437"/>
      <c r="D5" s="437">
        <v>2018</v>
      </c>
      <c r="E5" s="437"/>
      <c r="F5" s="437">
        <v>2019</v>
      </c>
      <c r="G5" s="469" t="s">
        <v>2</v>
      </c>
      <c r="H5" s="436">
        <v>2015</v>
      </c>
      <c r="I5" s="437"/>
      <c r="J5" s="437">
        <v>2018</v>
      </c>
      <c r="K5" s="437"/>
      <c r="L5" s="437">
        <v>2019</v>
      </c>
      <c r="M5" s="469" t="s">
        <v>2</v>
      </c>
      <c r="N5" s="436">
        <v>2015</v>
      </c>
      <c r="O5" s="437"/>
      <c r="P5" s="437">
        <v>2018</v>
      </c>
      <c r="Q5" s="437"/>
      <c r="R5" s="437">
        <v>2019</v>
      </c>
      <c r="S5" s="469" t="s">
        <v>2</v>
      </c>
    </row>
    <row r="6" spans="1:19" ht="14.4" customHeight="1" x14ac:dyDescent="0.3">
      <c r="A6" s="476" t="s">
        <v>745</v>
      </c>
      <c r="B6" s="470"/>
      <c r="C6" s="418"/>
      <c r="D6" s="470"/>
      <c r="E6" s="418"/>
      <c r="F6" s="470">
        <v>175</v>
      </c>
      <c r="G6" s="465"/>
      <c r="H6" s="470"/>
      <c r="I6" s="418"/>
      <c r="J6" s="470"/>
      <c r="K6" s="418"/>
      <c r="L6" s="470"/>
      <c r="M6" s="465"/>
      <c r="N6" s="470"/>
      <c r="O6" s="418"/>
      <c r="P6" s="470"/>
      <c r="Q6" s="418"/>
      <c r="R6" s="470"/>
      <c r="S6" s="471"/>
    </row>
    <row r="7" spans="1:19" ht="14.4" customHeight="1" x14ac:dyDescent="0.3">
      <c r="A7" s="477" t="s">
        <v>746</v>
      </c>
      <c r="B7" s="472"/>
      <c r="C7" s="424"/>
      <c r="D7" s="472"/>
      <c r="E7" s="424"/>
      <c r="F7" s="472">
        <v>56515</v>
      </c>
      <c r="G7" s="466"/>
      <c r="H7" s="472"/>
      <c r="I7" s="424"/>
      <c r="J7" s="472"/>
      <c r="K7" s="424"/>
      <c r="L7" s="472"/>
      <c r="M7" s="466"/>
      <c r="N7" s="472"/>
      <c r="O7" s="424"/>
      <c r="P7" s="472"/>
      <c r="Q7" s="424"/>
      <c r="R7" s="472"/>
      <c r="S7" s="473"/>
    </row>
    <row r="8" spans="1:19" ht="14.4" customHeight="1" x14ac:dyDescent="0.3">
      <c r="A8" s="477" t="s">
        <v>747</v>
      </c>
      <c r="B8" s="472"/>
      <c r="C8" s="424"/>
      <c r="D8" s="472"/>
      <c r="E8" s="424"/>
      <c r="F8" s="472">
        <v>101121</v>
      </c>
      <c r="G8" s="466"/>
      <c r="H8" s="472"/>
      <c r="I8" s="424"/>
      <c r="J8" s="472"/>
      <c r="K8" s="424"/>
      <c r="L8" s="472"/>
      <c r="M8" s="466"/>
      <c r="N8" s="472"/>
      <c r="O8" s="424"/>
      <c r="P8" s="472"/>
      <c r="Q8" s="424"/>
      <c r="R8" s="472"/>
      <c r="S8" s="473"/>
    </row>
    <row r="9" spans="1:19" ht="14.4" customHeight="1" x14ac:dyDescent="0.3">
      <c r="A9" s="477" t="s">
        <v>748</v>
      </c>
      <c r="B9" s="472"/>
      <c r="C9" s="424"/>
      <c r="D9" s="472"/>
      <c r="E9" s="424"/>
      <c r="F9" s="472">
        <v>64540</v>
      </c>
      <c r="G9" s="466"/>
      <c r="H9" s="472"/>
      <c r="I9" s="424"/>
      <c r="J9" s="472"/>
      <c r="K9" s="424"/>
      <c r="L9" s="472"/>
      <c r="M9" s="466"/>
      <c r="N9" s="472"/>
      <c r="O9" s="424"/>
      <c r="P9" s="472"/>
      <c r="Q9" s="424"/>
      <c r="R9" s="472"/>
      <c r="S9" s="473"/>
    </row>
    <row r="10" spans="1:19" ht="14.4" customHeight="1" x14ac:dyDescent="0.3">
      <c r="A10" s="477" t="s">
        <v>749</v>
      </c>
      <c r="B10" s="472"/>
      <c r="C10" s="424"/>
      <c r="D10" s="472"/>
      <c r="E10" s="424"/>
      <c r="F10" s="472">
        <v>21284</v>
      </c>
      <c r="G10" s="466"/>
      <c r="H10" s="472"/>
      <c r="I10" s="424"/>
      <c r="J10" s="472"/>
      <c r="K10" s="424"/>
      <c r="L10" s="472"/>
      <c r="M10" s="466"/>
      <c r="N10" s="472"/>
      <c r="O10" s="424"/>
      <c r="P10" s="472"/>
      <c r="Q10" s="424"/>
      <c r="R10" s="472"/>
      <c r="S10" s="473"/>
    </row>
    <row r="11" spans="1:19" ht="14.4" customHeight="1" x14ac:dyDescent="0.3">
      <c r="A11" s="477" t="s">
        <v>750</v>
      </c>
      <c r="B11" s="472"/>
      <c r="C11" s="424"/>
      <c r="D11" s="472"/>
      <c r="E11" s="424"/>
      <c r="F11" s="472">
        <v>46019</v>
      </c>
      <c r="G11" s="466"/>
      <c r="H11" s="472"/>
      <c r="I11" s="424"/>
      <c r="J11" s="472"/>
      <c r="K11" s="424"/>
      <c r="L11" s="472"/>
      <c r="M11" s="466"/>
      <c r="N11" s="472"/>
      <c r="O11" s="424"/>
      <c r="P11" s="472"/>
      <c r="Q11" s="424"/>
      <c r="R11" s="472"/>
      <c r="S11" s="473"/>
    </row>
    <row r="12" spans="1:19" ht="14.4" customHeight="1" thickBot="1" x14ac:dyDescent="0.35">
      <c r="A12" s="478" t="s">
        <v>751</v>
      </c>
      <c r="B12" s="474"/>
      <c r="C12" s="430"/>
      <c r="D12" s="474"/>
      <c r="E12" s="430"/>
      <c r="F12" s="474">
        <v>525</v>
      </c>
      <c r="G12" s="467"/>
      <c r="H12" s="474"/>
      <c r="I12" s="430"/>
      <c r="J12" s="474"/>
      <c r="K12" s="430"/>
      <c r="L12" s="474"/>
      <c r="M12" s="467"/>
      <c r="N12" s="474"/>
      <c r="O12" s="430"/>
      <c r="P12" s="474"/>
      <c r="Q12" s="430"/>
      <c r="R12" s="474"/>
      <c r="S12" s="47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83" t="s">
        <v>759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" customHeight="1" thickBot="1" x14ac:dyDescent="0.35">
      <c r="A2" s="19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106</v>
      </c>
      <c r="F3" s="77">
        <f t="shared" ref="F3:O3" si="0">SUBTOTAL(9,F6:F1048576)</f>
        <v>0</v>
      </c>
      <c r="G3" s="78">
        <f t="shared" si="0"/>
        <v>0</v>
      </c>
      <c r="H3" s="78"/>
      <c r="I3" s="78"/>
      <c r="J3" s="78">
        <f t="shared" si="0"/>
        <v>0</v>
      </c>
      <c r="K3" s="78">
        <f t="shared" si="0"/>
        <v>0</v>
      </c>
      <c r="L3" s="78"/>
      <c r="M3" s="78"/>
      <c r="N3" s="78">
        <f t="shared" si="0"/>
        <v>1571</v>
      </c>
      <c r="O3" s="78">
        <f t="shared" si="0"/>
        <v>290179</v>
      </c>
      <c r="P3" s="59">
        <f>IF(K3=0,0,O3/K3)</f>
        <v>0</v>
      </c>
      <c r="Q3" s="79">
        <f>IF(N3=0,0,O3/N3)</f>
        <v>184.70973901973267</v>
      </c>
    </row>
    <row r="4" spans="1:17" ht="14.4" customHeight="1" x14ac:dyDescent="0.3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2015</v>
      </c>
      <c r="G4" s="376"/>
      <c r="H4" s="80"/>
      <c r="I4" s="80"/>
      <c r="J4" s="375">
        <v>2018</v>
      </c>
      <c r="K4" s="376"/>
      <c r="L4" s="80"/>
      <c r="M4" s="80"/>
      <c r="N4" s="375">
        <v>2019</v>
      </c>
      <c r="O4" s="376"/>
      <c r="P4" s="378" t="s">
        <v>2</v>
      </c>
      <c r="Q4" s="367" t="s">
        <v>79</v>
      </c>
    </row>
    <row r="5" spans="1:17" ht="14.4" customHeight="1" thickBot="1" x14ac:dyDescent="0.35">
      <c r="A5" s="457"/>
      <c r="B5" s="455"/>
      <c r="C5" s="457"/>
      <c r="D5" s="479"/>
      <c r="E5" s="459"/>
      <c r="F5" s="480" t="s">
        <v>53</v>
      </c>
      <c r="G5" s="481" t="s">
        <v>10</v>
      </c>
      <c r="H5" s="482"/>
      <c r="I5" s="482"/>
      <c r="J5" s="480" t="s">
        <v>53</v>
      </c>
      <c r="K5" s="481" t="s">
        <v>10</v>
      </c>
      <c r="L5" s="482"/>
      <c r="M5" s="482"/>
      <c r="N5" s="480" t="s">
        <v>53</v>
      </c>
      <c r="O5" s="481" t="s">
        <v>10</v>
      </c>
      <c r="P5" s="483"/>
      <c r="Q5" s="464"/>
    </row>
    <row r="6" spans="1:17" ht="14.4" customHeight="1" x14ac:dyDescent="0.3">
      <c r="A6" s="417" t="s">
        <v>752</v>
      </c>
      <c r="B6" s="418" t="s">
        <v>735</v>
      </c>
      <c r="C6" s="418" t="s">
        <v>736</v>
      </c>
      <c r="D6" s="418" t="s">
        <v>737</v>
      </c>
      <c r="E6" s="418" t="s">
        <v>738</v>
      </c>
      <c r="F6" s="421"/>
      <c r="G6" s="421"/>
      <c r="H6" s="421"/>
      <c r="I6" s="421"/>
      <c r="J6" s="421"/>
      <c r="K6" s="421"/>
      <c r="L6" s="421"/>
      <c r="M6" s="421"/>
      <c r="N6" s="421">
        <v>1</v>
      </c>
      <c r="O6" s="421">
        <v>175</v>
      </c>
      <c r="P6" s="465"/>
      <c r="Q6" s="422">
        <v>175</v>
      </c>
    </row>
    <row r="7" spans="1:17" ht="14.4" customHeight="1" x14ac:dyDescent="0.3">
      <c r="A7" s="423" t="s">
        <v>753</v>
      </c>
      <c r="B7" s="424" t="s">
        <v>735</v>
      </c>
      <c r="C7" s="424" t="s">
        <v>736</v>
      </c>
      <c r="D7" s="424" t="s">
        <v>737</v>
      </c>
      <c r="E7" s="424" t="s">
        <v>738</v>
      </c>
      <c r="F7" s="427"/>
      <c r="G7" s="427"/>
      <c r="H7" s="427"/>
      <c r="I7" s="427"/>
      <c r="J7" s="427"/>
      <c r="K7" s="427"/>
      <c r="L7" s="427"/>
      <c r="M7" s="427"/>
      <c r="N7" s="427">
        <v>283</v>
      </c>
      <c r="O7" s="427">
        <v>49525</v>
      </c>
      <c r="P7" s="466"/>
      <c r="Q7" s="428">
        <v>175</v>
      </c>
    </row>
    <row r="8" spans="1:17" ht="14.4" customHeight="1" x14ac:dyDescent="0.3">
      <c r="A8" s="423" t="s">
        <v>753</v>
      </c>
      <c r="B8" s="424" t="s">
        <v>735</v>
      </c>
      <c r="C8" s="424" t="s">
        <v>736</v>
      </c>
      <c r="D8" s="424" t="s">
        <v>739</v>
      </c>
      <c r="E8" s="424" t="s">
        <v>740</v>
      </c>
      <c r="F8" s="427"/>
      <c r="G8" s="427"/>
      <c r="H8" s="427"/>
      <c r="I8" s="427"/>
      <c r="J8" s="427"/>
      <c r="K8" s="427"/>
      <c r="L8" s="427"/>
      <c r="M8" s="427"/>
      <c r="N8" s="427">
        <v>28</v>
      </c>
      <c r="O8" s="427">
        <v>6524</v>
      </c>
      <c r="P8" s="466"/>
      <c r="Q8" s="428">
        <v>233</v>
      </c>
    </row>
    <row r="9" spans="1:17" ht="14.4" customHeight="1" x14ac:dyDescent="0.3">
      <c r="A9" s="423" t="s">
        <v>753</v>
      </c>
      <c r="B9" s="424" t="s">
        <v>735</v>
      </c>
      <c r="C9" s="424" t="s">
        <v>736</v>
      </c>
      <c r="D9" s="424" t="s">
        <v>741</v>
      </c>
      <c r="E9" s="424" t="s">
        <v>742</v>
      </c>
      <c r="F9" s="427"/>
      <c r="G9" s="427"/>
      <c r="H9" s="427"/>
      <c r="I9" s="427"/>
      <c r="J9" s="427"/>
      <c r="K9" s="427"/>
      <c r="L9" s="427"/>
      <c r="M9" s="427"/>
      <c r="N9" s="427">
        <v>2</v>
      </c>
      <c r="O9" s="427">
        <v>466</v>
      </c>
      <c r="P9" s="466"/>
      <c r="Q9" s="428">
        <v>233</v>
      </c>
    </row>
    <row r="10" spans="1:17" ht="14.4" customHeight="1" x14ac:dyDescent="0.3">
      <c r="A10" s="423" t="s">
        <v>754</v>
      </c>
      <c r="B10" s="424" t="s">
        <v>735</v>
      </c>
      <c r="C10" s="424" t="s">
        <v>736</v>
      </c>
      <c r="D10" s="424" t="s">
        <v>737</v>
      </c>
      <c r="E10" s="424" t="s">
        <v>738</v>
      </c>
      <c r="F10" s="427"/>
      <c r="G10" s="427"/>
      <c r="H10" s="427"/>
      <c r="I10" s="427"/>
      <c r="J10" s="427"/>
      <c r="K10" s="427"/>
      <c r="L10" s="427"/>
      <c r="M10" s="427"/>
      <c r="N10" s="427">
        <v>462</v>
      </c>
      <c r="O10" s="427">
        <v>80850</v>
      </c>
      <c r="P10" s="466"/>
      <c r="Q10" s="428">
        <v>175</v>
      </c>
    </row>
    <row r="11" spans="1:17" ht="14.4" customHeight="1" x14ac:dyDescent="0.3">
      <c r="A11" s="423" t="s">
        <v>754</v>
      </c>
      <c r="B11" s="424" t="s">
        <v>735</v>
      </c>
      <c r="C11" s="424" t="s">
        <v>736</v>
      </c>
      <c r="D11" s="424" t="s">
        <v>739</v>
      </c>
      <c r="E11" s="424" t="s">
        <v>740</v>
      </c>
      <c r="F11" s="427"/>
      <c r="G11" s="427"/>
      <c r="H11" s="427"/>
      <c r="I11" s="427"/>
      <c r="J11" s="427"/>
      <c r="K11" s="427"/>
      <c r="L11" s="427"/>
      <c r="M11" s="427"/>
      <c r="N11" s="427">
        <v>82</v>
      </c>
      <c r="O11" s="427">
        <v>19106</v>
      </c>
      <c r="P11" s="466"/>
      <c r="Q11" s="428">
        <v>233</v>
      </c>
    </row>
    <row r="12" spans="1:17" ht="14.4" customHeight="1" x14ac:dyDescent="0.3">
      <c r="A12" s="423" t="s">
        <v>754</v>
      </c>
      <c r="B12" s="424" t="s">
        <v>735</v>
      </c>
      <c r="C12" s="424" t="s">
        <v>736</v>
      </c>
      <c r="D12" s="424" t="s">
        <v>741</v>
      </c>
      <c r="E12" s="424" t="s">
        <v>742</v>
      </c>
      <c r="F12" s="427"/>
      <c r="G12" s="427"/>
      <c r="H12" s="427"/>
      <c r="I12" s="427"/>
      <c r="J12" s="427"/>
      <c r="K12" s="427"/>
      <c r="L12" s="427"/>
      <c r="M12" s="427"/>
      <c r="N12" s="427">
        <v>5</v>
      </c>
      <c r="O12" s="427">
        <v>1165</v>
      </c>
      <c r="P12" s="466"/>
      <c r="Q12" s="428">
        <v>233</v>
      </c>
    </row>
    <row r="13" spans="1:17" ht="14.4" customHeight="1" x14ac:dyDescent="0.3">
      <c r="A13" s="423" t="s">
        <v>755</v>
      </c>
      <c r="B13" s="424" t="s">
        <v>735</v>
      </c>
      <c r="C13" s="424" t="s">
        <v>736</v>
      </c>
      <c r="D13" s="424" t="s">
        <v>737</v>
      </c>
      <c r="E13" s="424" t="s">
        <v>738</v>
      </c>
      <c r="F13" s="427"/>
      <c r="G13" s="427"/>
      <c r="H13" s="427"/>
      <c r="I13" s="427"/>
      <c r="J13" s="427"/>
      <c r="K13" s="427"/>
      <c r="L13" s="427"/>
      <c r="M13" s="427"/>
      <c r="N13" s="427">
        <v>229</v>
      </c>
      <c r="O13" s="427">
        <v>40075</v>
      </c>
      <c r="P13" s="466"/>
      <c r="Q13" s="428">
        <v>175</v>
      </c>
    </row>
    <row r="14" spans="1:17" ht="14.4" customHeight="1" x14ac:dyDescent="0.3">
      <c r="A14" s="423" t="s">
        <v>755</v>
      </c>
      <c r="B14" s="424" t="s">
        <v>735</v>
      </c>
      <c r="C14" s="424" t="s">
        <v>736</v>
      </c>
      <c r="D14" s="424" t="s">
        <v>739</v>
      </c>
      <c r="E14" s="424" t="s">
        <v>740</v>
      </c>
      <c r="F14" s="427"/>
      <c r="G14" s="427"/>
      <c r="H14" s="427"/>
      <c r="I14" s="427"/>
      <c r="J14" s="427"/>
      <c r="K14" s="427"/>
      <c r="L14" s="427"/>
      <c r="M14" s="427"/>
      <c r="N14" s="427">
        <v>86</v>
      </c>
      <c r="O14" s="427">
        <v>20038</v>
      </c>
      <c r="P14" s="466"/>
      <c r="Q14" s="428">
        <v>233</v>
      </c>
    </row>
    <row r="15" spans="1:17" ht="14.4" customHeight="1" x14ac:dyDescent="0.3">
      <c r="A15" s="423" t="s">
        <v>755</v>
      </c>
      <c r="B15" s="424" t="s">
        <v>735</v>
      </c>
      <c r="C15" s="424" t="s">
        <v>736</v>
      </c>
      <c r="D15" s="424" t="s">
        <v>741</v>
      </c>
      <c r="E15" s="424" t="s">
        <v>742</v>
      </c>
      <c r="F15" s="427"/>
      <c r="G15" s="427"/>
      <c r="H15" s="427"/>
      <c r="I15" s="427"/>
      <c r="J15" s="427"/>
      <c r="K15" s="427"/>
      <c r="L15" s="427"/>
      <c r="M15" s="427"/>
      <c r="N15" s="427">
        <v>19</v>
      </c>
      <c r="O15" s="427">
        <v>4427</v>
      </c>
      <c r="P15" s="466"/>
      <c r="Q15" s="428">
        <v>233</v>
      </c>
    </row>
    <row r="16" spans="1:17" ht="14.4" customHeight="1" x14ac:dyDescent="0.3">
      <c r="A16" s="423" t="s">
        <v>756</v>
      </c>
      <c r="B16" s="424" t="s">
        <v>735</v>
      </c>
      <c r="C16" s="424" t="s">
        <v>736</v>
      </c>
      <c r="D16" s="424" t="s">
        <v>737</v>
      </c>
      <c r="E16" s="424" t="s">
        <v>738</v>
      </c>
      <c r="F16" s="427"/>
      <c r="G16" s="427"/>
      <c r="H16" s="427"/>
      <c r="I16" s="427"/>
      <c r="J16" s="427"/>
      <c r="K16" s="427"/>
      <c r="L16" s="427"/>
      <c r="M16" s="427"/>
      <c r="N16" s="427">
        <v>91</v>
      </c>
      <c r="O16" s="427">
        <v>15925</v>
      </c>
      <c r="P16" s="466"/>
      <c r="Q16" s="428">
        <v>175</v>
      </c>
    </row>
    <row r="17" spans="1:17" ht="14.4" customHeight="1" x14ac:dyDescent="0.3">
      <c r="A17" s="423" t="s">
        <v>756</v>
      </c>
      <c r="B17" s="424" t="s">
        <v>735</v>
      </c>
      <c r="C17" s="424" t="s">
        <v>736</v>
      </c>
      <c r="D17" s="424" t="s">
        <v>739</v>
      </c>
      <c r="E17" s="424" t="s">
        <v>740</v>
      </c>
      <c r="F17" s="427"/>
      <c r="G17" s="427"/>
      <c r="H17" s="427"/>
      <c r="I17" s="427"/>
      <c r="J17" s="427"/>
      <c r="K17" s="427"/>
      <c r="L17" s="427"/>
      <c r="M17" s="427"/>
      <c r="N17" s="427">
        <v>17</v>
      </c>
      <c r="O17" s="427">
        <v>3961</v>
      </c>
      <c r="P17" s="466"/>
      <c r="Q17" s="428">
        <v>233</v>
      </c>
    </row>
    <row r="18" spans="1:17" ht="14.4" customHeight="1" x14ac:dyDescent="0.3">
      <c r="A18" s="423" t="s">
        <v>756</v>
      </c>
      <c r="B18" s="424" t="s">
        <v>735</v>
      </c>
      <c r="C18" s="424" t="s">
        <v>736</v>
      </c>
      <c r="D18" s="424" t="s">
        <v>741</v>
      </c>
      <c r="E18" s="424" t="s">
        <v>742</v>
      </c>
      <c r="F18" s="427"/>
      <c r="G18" s="427"/>
      <c r="H18" s="427"/>
      <c r="I18" s="427"/>
      <c r="J18" s="427"/>
      <c r="K18" s="427"/>
      <c r="L18" s="427"/>
      <c r="M18" s="427"/>
      <c r="N18" s="427">
        <v>6</v>
      </c>
      <c r="O18" s="427">
        <v>1398</v>
      </c>
      <c r="P18" s="466"/>
      <c r="Q18" s="428">
        <v>233</v>
      </c>
    </row>
    <row r="19" spans="1:17" ht="14.4" customHeight="1" x14ac:dyDescent="0.3">
      <c r="A19" s="423" t="s">
        <v>757</v>
      </c>
      <c r="B19" s="424" t="s">
        <v>735</v>
      </c>
      <c r="C19" s="424" t="s">
        <v>736</v>
      </c>
      <c r="D19" s="424" t="s">
        <v>737</v>
      </c>
      <c r="E19" s="424" t="s">
        <v>738</v>
      </c>
      <c r="F19" s="427"/>
      <c r="G19" s="427"/>
      <c r="H19" s="427"/>
      <c r="I19" s="427"/>
      <c r="J19" s="427"/>
      <c r="K19" s="427"/>
      <c r="L19" s="427"/>
      <c r="M19" s="427"/>
      <c r="N19" s="427">
        <v>239</v>
      </c>
      <c r="O19" s="427">
        <v>41825</v>
      </c>
      <c r="P19" s="466"/>
      <c r="Q19" s="428">
        <v>175</v>
      </c>
    </row>
    <row r="20" spans="1:17" ht="14.4" customHeight="1" x14ac:dyDescent="0.3">
      <c r="A20" s="423" t="s">
        <v>757</v>
      </c>
      <c r="B20" s="424" t="s">
        <v>735</v>
      </c>
      <c r="C20" s="424" t="s">
        <v>736</v>
      </c>
      <c r="D20" s="424" t="s">
        <v>739</v>
      </c>
      <c r="E20" s="424" t="s">
        <v>740</v>
      </c>
      <c r="F20" s="427"/>
      <c r="G20" s="427"/>
      <c r="H20" s="427"/>
      <c r="I20" s="427"/>
      <c r="J20" s="427"/>
      <c r="K20" s="427"/>
      <c r="L20" s="427"/>
      <c r="M20" s="427"/>
      <c r="N20" s="427">
        <v>16</v>
      </c>
      <c r="O20" s="427">
        <v>3728</v>
      </c>
      <c r="P20" s="466"/>
      <c r="Q20" s="428">
        <v>233</v>
      </c>
    </row>
    <row r="21" spans="1:17" ht="14.4" customHeight="1" x14ac:dyDescent="0.3">
      <c r="A21" s="423" t="s">
        <v>757</v>
      </c>
      <c r="B21" s="424" t="s">
        <v>735</v>
      </c>
      <c r="C21" s="424" t="s">
        <v>736</v>
      </c>
      <c r="D21" s="424" t="s">
        <v>741</v>
      </c>
      <c r="E21" s="424" t="s">
        <v>742</v>
      </c>
      <c r="F21" s="427"/>
      <c r="G21" s="427"/>
      <c r="H21" s="427"/>
      <c r="I21" s="427"/>
      <c r="J21" s="427"/>
      <c r="K21" s="427"/>
      <c r="L21" s="427"/>
      <c r="M21" s="427"/>
      <c r="N21" s="427">
        <v>2</v>
      </c>
      <c r="O21" s="427">
        <v>466</v>
      </c>
      <c r="P21" s="466"/>
      <c r="Q21" s="428">
        <v>233</v>
      </c>
    </row>
    <row r="22" spans="1:17" ht="14.4" customHeight="1" thickBot="1" x14ac:dyDescent="0.35">
      <c r="A22" s="429" t="s">
        <v>758</v>
      </c>
      <c r="B22" s="430" t="s">
        <v>735</v>
      </c>
      <c r="C22" s="430" t="s">
        <v>736</v>
      </c>
      <c r="D22" s="430" t="s">
        <v>737</v>
      </c>
      <c r="E22" s="430" t="s">
        <v>738</v>
      </c>
      <c r="F22" s="433"/>
      <c r="G22" s="433"/>
      <c r="H22" s="433"/>
      <c r="I22" s="433"/>
      <c r="J22" s="433"/>
      <c r="K22" s="433"/>
      <c r="L22" s="433"/>
      <c r="M22" s="433"/>
      <c r="N22" s="433">
        <v>3</v>
      </c>
      <c r="O22" s="433">
        <v>525</v>
      </c>
      <c r="P22" s="467"/>
      <c r="Q22" s="434">
        <v>175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83" t="s">
        <v>99</v>
      </c>
      <c r="B1" s="283"/>
      <c r="C1" s="284"/>
      <c r="D1" s="284"/>
      <c r="E1" s="284"/>
    </row>
    <row r="2" spans="1:5" ht="14.4" customHeight="1" thickBot="1" x14ac:dyDescent="0.35">
      <c r="A2" s="199" t="s">
        <v>218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102386.24541676044</v>
      </c>
      <c r="D4" s="133">
        <f ca="1">IF(ISERROR(VLOOKUP("Náklady celkem",INDIRECT("HI!$A:$G"),5,0)),0,VLOOKUP("Náklady celkem",INDIRECT("HI!$A:$G"),5,0))</f>
        <v>100107.76616000003</v>
      </c>
      <c r="E4" s="134">
        <f ca="1">IF(C4=0,0,D4/C4)</f>
        <v>0.97774623683595463</v>
      </c>
    </row>
    <row r="5" spans="1:5" ht="14.4" customHeight="1" x14ac:dyDescent="0.3">
      <c r="A5" s="135" t="s">
        <v>114</v>
      </c>
      <c r="B5" s="136"/>
      <c r="C5" s="137"/>
      <c r="D5" s="137"/>
      <c r="E5" s="138"/>
    </row>
    <row r="6" spans="1:5" ht="14.4" customHeight="1" x14ac:dyDescent="0.3">
      <c r="A6" s="139" t="s">
        <v>119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20.000000885009765</v>
      </c>
      <c r="D7" s="141">
        <f>IF(ISERROR(HI!E5),"",HI!E5)</f>
        <v>10.867990000000001</v>
      </c>
      <c r="E7" s="138">
        <f t="shared" ref="E7:E11" si="0">IF(C7=0,0,D7/C7)</f>
        <v>0.54339947595430793</v>
      </c>
    </row>
    <row r="8" spans="1:5" ht="14.4" customHeight="1" x14ac:dyDescent="0.3">
      <c r="A8" s="143" t="s">
        <v>115</v>
      </c>
      <c r="B8" s="140"/>
      <c r="C8" s="141"/>
      <c r="D8" s="141"/>
      <c r="E8" s="138"/>
    </row>
    <row r="9" spans="1:5" ht="14.4" customHeight="1" x14ac:dyDescent="0.3">
      <c r="A9" s="143" t="s">
        <v>116</v>
      </c>
      <c r="B9" s="140"/>
      <c r="C9" s="141"/>
      <c r="D9" s="141"/>
      <c r="E9" s="138"/>
    </row>
    <row r="10" spans="1:5" ht="14.4" customHeight="1" x14ac:dyDescent="0.3">
      <c r="A10" s="144" t="s">
        <v>120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541.2499993438721</v>
      </c>
      <c r="D11" s="141">
        <f>IF(ISERROR(HI!E6),"",HI!E6)</f>
        <v>448.87617999999992</v>
      </c>
      <c r="E11" s="138">
        <f t="shared" si="0"/>
        <v>0.82933243518549293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12386.323660461425</v>
      </c>
      <c r="D12" s="137">
        <f ca="1">IF(ISERROR(VLOOKUP("Osobní náklady (Kč) *",INDIRECT("HI!$A:$G"),5,0)),0,VLOOKUP("Osobní náklady (Kč) *",INDIRECT("HI!$A:$G"),5,0))</f>
        <v>12292.68525</v>
      </c>
      <c r="E12" s="138">
        <f ca="1">IF(C12=0,0,D12/C12)</f>
        <v>0.99244017732555068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0</v>
      </c>
      <c r="D14" s="156">
        <f ca="1">IF(ISERROR(VLOOKUP("Výnosy celkem",INDIRECT("HI!$A:$G"),5,0)),0,VLOOKUP("Výnosy celkem",INDIRECT("HI!$A:$G"),5,0))</f>
        <v>11.544</v>
      </c>
      <c r="E14" s="157">
        <f t="shared" ref="E14:E19" ca="1" si="1">IF(C14=0,0,D14/C14)</f>
        <v>0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0</v>
      </c>
      <c r="D15" s="137">
        <f ca="1">IF(ISERROR(VLOOKUP("Ambulance *",INDIRECT("HI!$A:$G"),5,0)),0,VLOOKUP("Ambulance *",INDIRECT("HI!$A:$G"),5,0))</f>
        <v>11.544</v>
      </c>
      <c r="E15" s="138">
        <f t="shared" ca="1" si="1"/>
        <v>0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 t="str">
        <f>IF(ISERROR(VLOOKUP("Celkem:",'ZV Vykáz.-A'!$A:$AB,10,0)),"",VLOOKUP("Celkem:",'ZV Vykáz.-A'!$A:$AB,10,0))</f>
        <v/>
      </c>
      <c r="E16" s="138" t="e">
        <f t="shared" si="1"/>
        <v>#VALUE!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</v>
      </c>
      <c r="E17" s="138">
        <f t="shared" si="1"/>
        <v>0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 t="str">
        <f>IF(ISERROR(VLOOKUP("Celkem:",'ZV Vykáz.-H'!$A:$S,7,0)),"",VLOOKUP("Celkem:",'ZV Vykáz.-H'!$A:$S,7,0))</f>
        <v/>
      </c>
      <c r="E19" s="138" t="e">
        <f t="shared" si="1"/>
        <v>#VALUE!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117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" customHeight="1" thickBot="1" x14ac:dyDescent="0.35">
      <c r="A2" s="199" t="s">
        <v>218</v>
      </c>
      <c r="B2" s="86"/>
      <c r="C2" s="86"/>
      <c r="D2" s="86"/>
      <c r="E2" s="86"/>
      <c r="F2" s="86"/>
    </row>
    <row r="3" spans="1:10" ht="14.4" customHeight="1" x14ac:dyDescent="0.3">
      <c r="A3" s="285"/>
      <c r="B3" s="82">
        <v>2015</v>
      </c>
      <c r="C3" s="40">
        <v>2018</v>
      </c>
      <c r="D3" s="7"/>
      <c r="E3" s="289">
        <v>2019</v>
      </c>
      <c r="F3" s="290"/>
      <c r="G3" s="290"/>
      <c r="H3" s="291"/>
      <c r="I3" s="292">
        <v>2017</v>
      </c>
      <c r="J3" s="293"/>
    </row>
    <row r="4" spans="1:10" ht="14.4" customHeight="1" thickBot="1" x14ac:dyDescent="0.3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162</v>
      </c>
      <c r="J4" s="225" t="s">
        <v>163</v>
      </c>
    </row>
    <row r="5" spans="1:10" ht="14.4" customHeight="1" x14ac:dyDescent="0.3">
      <c r="A5" s="87" t="str">
        <f>HYPERLINK("#'Léky Žádanky'!A1","Léky (Kč)")</f>
        <v>Léky (Kč)</v>
      </c>
      <c r="B5" s="27">
        <v>17.91076</v>
      </c>
      <c r="C5" s="29">
        <v>19.957069999999998</v>
      </c>
      <c r="D5" s="8"/>
      <c r="E5" s="92">
        <v>10.867990000000001</v>
      </c>
      <c r="F5" s="28">
        <v>20.000000885009765</v>
      </c>
      <c r="G5" s="91">
        <f>E5-F5</f>
        <v>-9.1320108850097643</v>
      </c>
      <c r="H5" s="97">
        <f>IF(F5&lt;0.00000001,"",E5/F5)</f>
        <v>0.54339947595430793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402.41401000000008</v>
      </c>
      <c r="C6" s="31">
        <v>396.34141</v>
      </c>
      <c r="D6" s="8"/>
      <c r="E6" s="93">
        <v>448.87617999999992</v>
      </c>
      <c r="F6" s="30">
        <v>541.2499993438721</v>
      </c>
      <c r="G6" s="94">
        <f>E6-F6</f>
        <v>-92.373819343872185</v>
      </c>
      <c r="H6" s="98">
        <f>IF(F6&lt;0.00000001,"",E6/F6)</f>
        <v>0.82933243518549293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9012.4389100000008</v>
      </c>
      <c r="C7" s="31">
        <v>10890.83822</v>
      </c>
      <c r="D7" s="8"/>
      <c r="E7" s="93">
        <v>12292.68525</v>
      </c>
      <c r="F7" s="30">
        <v>12386.323660461425</v>
      </c>
      <c r="G7" s="94">
        <f>E7-F7</f>
        <v>-93.638410461424428</v>
      </c>
      <c r="H7" s="98">
        <f>IF(F7&lt;0.00000001,"",E7/F7)</f>
        <v>0.99244017732555068</v>
      </c>
    </row>
    <row r="8" spans="1:10" ht="14.4" customHeight="1" thickBot="1" x14ac:dyDescent="0.35">
      <c r="A8" s="1" t="s">
        <v>57</v>
      </c>
      <c r="B8" s="11">
        <v>80169.452600000019</v>
      </c>
      <c r="C8" s="33">
        <v>84994.723089999985</v>
      </c>
      <c r="D8" s="8"/>
      <c r="E8" s="95">
        <v>87355.336740000028</v>
      </c>
      <c r="F8" s="32">
        <v>89438.671756070136</v>
      </c>
      <c r="G8" s="96">
        <f>E8-F8</f>
        <v>-2083.3350160701084</v>
      </c>
      <c r="H8" s="99">
        <f>IF(F8&lt;0.00000001,"",E8/F8)</f>
        <v>0.97670655237644766</v>
      </c>
    </row>
    <row r="9" spans="1:10" ht="14.4" customHeight="1" thickBot="1" x14ac:dyDescent="0.35">
      <c r="A9" s="2" t="s">
        <v>58</v>
      </c>
      <c r="B9" s="3">
        <v>89602.216280000022</v>
      </c>
      <c r="C9" s="35">
        <v>96301.859789999988</v>
      </c>
      <c r="D9" s="8"/>
      <c r="E9" s="3">
        <v>100107.76616000003</v>
      </c>
      <c r="F9" s="34">
        <v>102386.24541676044</v>
      </c>
      <c r="G9" s="34">
        <f>E9-F9</f>
        <v>-2278.4792567604163</v>
      </c>
      <c r="H9" s="100">
        <f>IF(F9&lt;0.00000001,"",E9/F9)</f>
        <v>0.97774623683595463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92">
        <f>IF(ISERROR(VLOOKUP("Celkem:",'ZV Vykáz.-A'!A:H,8,0)),0,VLOOKUP("Celkem:",'ZV Vykáz.-A'!A:H,8,0)/1000)</f>
        <v>11.544</v>
      </c>
      <c r="F11" s="28">
        <f>C11</f>
        <v>0</v>
      </c>
      <c r="G11" s="91">
        <f>E11-F11</f>
        <v>11.544</v>
      </c>
      <c r="H11" s="97" t="str">
        <f>IF(F11&lt;0.00000001,"",E11/F11)</f>
        <v/>
      </c>
      <c r="I11" s="91">
        <f>E11-B11</f>
        <v>11.544</v>
      </c>
      <c r="J11" s="97" t="str">
        <f>IF(B11&lt;0.00000001,"",E11/B11)</f>
        <v/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0</v>
      </c>
      <c r="C13" s="37">
        <f>SUM(C11:C12)</f>
        <v>0</v>
      </c>
      <c r="D13" s="8"/>
      <c r="E13" s="5">
        <f>SUM(E11:E12)</f>
        <v>11.544</v>
      </c>
      <c r="F13" s="36">
        <f>SUM(F11:F12)</f>
        <v>0</v>
      </c>
      <c r="G13" s="36">
        <f>E13-F13</f>
        <v>11.544</v>
      </c>
      <c r="H13" s="101" t="str">
        <f>IF(F13&lt;0.00000001,"",E13/F13)</f>
        <v/>
      </c>
      <c r="I13" s="36">
        <f>SUM(I11:I12)</f>
        <v>11.544</v>
      </c>
      <c r="J13" s="101" t="str">
        <f>IF(B13&lt;0.00000001,"",E13/B13)</f>
        <v/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1.1531572866733916E-4</v>
      </c>
      <c r="F15" s="38">
        <f>IF(F9=0,"",F13/F9)</f>
        <v>0</v>
      </c>
      <c r="G15" s="38">
        <f>IF(ISERROR(F15-E15),"",E15-F15)</f>
        <v>1.1531572866733916E-4</v>
      </c>
      <c r="H15" s="102" t="str">
        <f>IF(ISERROR(F15-E15),"",IF(F15&lt;0.00000001,"",E15/F15))</f>
        <v/>
      </c>
    </row>
    <row r="17" spans="1:8" ht="14.4" customHeight="1" x14ac:dyDescent="0.3">
      <c r="A17" s="88" t="s">
        <v>122</v>
      </c>
    </row>
    <row r="18" spans="1:8" ht="14.4" customHeight="1" x14ac:dyDescent="0.3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155</v>
      </c>
    </row>
    <row r="21" spans="1:8" ht="14.4" customHeight="1" x14ac:dyDescent="0.3">
      <c r="A21" s="89" t="s">
        <v>123</v>
      </c>
    </row>
    <row r="22" spans="1:8" ht="14.4" customHeight="1" x14ac:dyDescent="0.3">
      <c r="A22" s="90" t="s">
        <v>197</v>
      </c>
    </row>
    <row r="23" spans="1:8" ht="14.4" customHeight="1" x14ac:dyDescent="0.3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" customHeight="1" x14ac:dyDescent="0.3">
      <c r="A2" s="19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1.7672800697423582E-4</v>
      </c>
      <c r="C4" s="174">
        <f t="shared" ref="C4:M4" si="0">(C10+C8)/C6</f>
        <v>1.2125580987982496E-4</v>
      </c>
      <c r="D4" s="174">
        <f t="shared" si="0"/>
        <v>1.1531572866733908E-4</v>
      </c>
      <c r="E4" s="174">
        <f t="shared" si="0"/>
        <v>1.1531572866733908E-4</v>
      </c>
      <c r="F4" s="174">
        <f t="shared" si="0"/>
        <v>1.1531572866733908E-4</v>
      </c>
      <c r="G4" s="174">
        <f t="shared" si="0"/>
        <v>1.1531572866733908E-4</v>
      </c>
      <c r="H4" s="174">
        <f t="shared" si="0"/>
        <v>1.1531572866733908E-4</v>
      </c>
      <c r="I4" s="174">
        <f t="shared" si="0"/>
        <v>1.1531572866733908E-4</v>
      </c>
      <c r="J4" s="174">
        <f t="shared" si="0"/>
        <v>1.1531572866733908E-4</v>
      </c>
      <c r="K4" s="174">
        <f t="shared" si="0"/>
        <v>1.1531572866733908E-4</v>
      </c>
      <c r="L4" s="174">
        <f t="shared" si="0"/>
        <v>1.1531572866733908E-4</v>
      </c>
      <c r="M4" s="174">
        <f t="shared" si="0"/>
        <v>1.1531572866733908E-4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33322.392420000098</v>
      </c>
      <c r="C5" s="174">
        <f>IF(ISERROR(VLOOKUP($A5,'Man Tab'!$A:$Q,COLUMN()+2,0)),0,VLOOKUP($A5,'Man Tab'!$A:$Q,COLUMN()+2,0))</f>
        <v>31598.2081500001</v>
      </c>
      <c r="D5" s="174">
        <f>IF(ISERROR(VLOOKUP($A5,'Man Tab'!$A:$Q,COLUMN()+2,0)),0,VLOOKUP($A5,'Man Tab'!$A:$Q,COLUMN()+2,0))</f>
        <v>35187.165589999902</v>
      </c>
      <c r="E5" s="174">
        <f>IF(ISERROR(VLOOKUP($A5,'Man Tab'!$A:$Q,COLUMN()+2,0)),0,VLOOKUP($A5,'Man Tab'!$A:$Q,COLUMN()+2,0))</f>
        <v>0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33322.392420000098</v>
      </c>
      <c r="C6" s="176">
        <f t="shared" ref="C6:M6" si="1">C5+B6</f>
        <v>64920.600570000199</v>
      </c>
      <c r="D6" s="176">
        <f t="shared" si="1"/>
        <v>100107.7661600001</v>
      </c>
      <c r="E6" s="176">
        <f t="shared" si="1"/>
        <v>100107.7661600001</v>
      </c>
      <c r="F6" s="176">
        <f t="shared" si="1"/>
        <v>100107.7661600001</v>
      </c>
      <c r="G6" s="176">
        <f t="shared" si="1"/>
        <v>100107.7661600001</v>
      </c>
      <c r="H6" s="176">
        <f t="shared" si="1"/>
        <v>100107.7661600001</v>
      </c>
      <c r="I6" s="176">
        <f t="shared" si="1"/>
        <v>100107.7661600001</v>
      </c>
      <c r="J6" s="176">
        <f t="shared" si="1"/>
        <v>100107.7661600001</v>
      </c>
      <c r="K6" s="176">
        <f t="shared" si="1"/>
        <v>100107.7661600001</v>
      </c>
      <c r="L6" s="176">
        <f t="shared" si="1"/>
        <v>100107.7661600001</v>
      </c>
      <c r="M6" s="176">
        <f t="shared" si="1"/>
        <v>100107.7661600001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5889</v>
      </c>
      <c r="C9" s="175">
        <v>1983</v>
      </c>
      <c r="D9" s="175">
        <v>3672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5.8890000000000002</v>
      </c>
      <c r="C10" s="176">
        <f t="shared" ref="C10:M10" si="3">C9/1000+B10</f>
        <v>7.8719999999999999</v>
      </c>
      <c r="D10" s="176">
        <f t="shared" si="3"/>
        <v>11.544</v>
      </c>
      <c r="E10" s="176">
        <f t="shared" si="3"/>
        <v>11.544</v>
      </c>
      <c r="F10" s="176">
        <f t="shared" si="3"/>
        <v>11.544</v>
      </c>
      <c r="G10" s="176">
        <f t="shared" si="3"/>
        <v>11.544</v>
      </c>
      <c r="H10" s="176">
        <f t="shared" si="3"/>
        <v>11.544</v>
      </c>
      <c r="I10" s="176">
        <f t="shared" si="3"/>
        <v>11.544</v>
      </c>
      <c r="J10" s="176">
        <f t="shared" si="3"/>
        <v>11.544</v>
      </c>
      <c r="K10" s="176">
        <f t="shared" si="3"/>
        <v>11.544</v>
      </c>
      <c r="L10" s="176">
        <f t="shared" si="3"/>
        <v>11.544</v>
      </c>
      <c r="M10" s="176">
        <f t="shared" si="3"/>
        <v>11.544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3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" customHeight="1" thickBot="1" x14ac:dyDescent="0.3">
      <c r="A2" s="19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" customHeight="1" x14ac:dyDescent="0.3">
      <c r="A4" s="61"/>
      <c r="B4" s="20">
        <v>2019</v>
      </c>
      <c r="C4" s="113" t="s">
        <v>12</v>
      </c>
      <c r="D4" s="218" t="s">
        <v>198</v>
      </c>
      <c r="E4" s="218" t="s">
        <v>199</v>
      </c>
      <c r="F4" s="218" t="s">
        <v>200</v>
      </c>
      <c r="G4" s="218" t="s">
        <v>201</v>
      </c>
      <c r="H4" s="218" t="s">
        <v>202</v>
      </c>
      <c r="I4" s="218" t="s">
        <v>203</v>
      </c>
      <c r="J4" s="218" t="s">
        <v>204</v>
      </c>
      <c r="K4" s="218" t="s">
        <v>205</v>
      </c>
      <c r="L4" s="218" t="s">
        <v>206</v>
      </c>
      <c r="M4" s="218" t="s">
        <v>207</v>
      </c>
      <c r="N4" s="218" t="s">
        <v>208</v>
      </c>
      <c r="O4" s="218" t="s">
        <v>209</v>
      </c>
      <c r="P4" s="298" t="s">
        <v>3</v>
      </c>
      <c r="Q4" s="299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" customHeight="1" x14ac:dyDescent="0.3">
      <c r="A7" s="15" t="s">
        <v>17</v>
      </c>
      <c r="B7" s="46">
        <v>80</v>
      </c>
      <c r="C7" s="47">
        <v>6.6666666666659999</v>
      </c>
      <c r="D7" s="47">
        <v>4.6170099999999996</v>
      </c>
      <c r="E7" s="47">
        <v>5.3599699999999997</v>
      </c>
      <c r="F7" s="47">
        <v>0.89100999999899999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10.867990000000001</v>
      </c>
      <c r="Q7" s="71">
        <v>0.54339950000000004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" customHeight="1" x14ac:dyDescent="0.3">
      <c r="A9" s="15" t="s">
        <v>19</v>
      </c>
      <c r="B9" s="46">
        <v>2165</v>
      </c>
      <c r="C9" s="47">
        <v>180.416666666667</v>
      </c>
      <c r="D9" s="47">
        <v>252.51475000000099</v>
      </c>
      <c r="E9" s="47">
        <v>374.300980000001</v>
      </c>
      <c r="F9" s="47">
        <v>-177.93955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448.87618000000202</v>
      </c>
      <c r="Q9" s="71">
        <v>0.82933243418000002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" customHeight="1" x14ac:dyDescent="0.3">
      <c r="A11" s="15" t="s">
        <v>21</v>
      </c>
      <c r="B11" s="46">
        <v>846.641952908642</v>
      </c>
      <c r="C11" s="47">
        <v>70.553496075720005</v>
      </c>
      <c r="D11" s="47">
        <v>100.83696999999999</v>
      </c>
      <c r="E11" s="47">
        <v>30.766069999999999</v>
      </c>
      <c r="F11" s="47">
        <v>38.854089999998997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170.45713000000001</v>
      </c>
      <c r="Q11" s="71">
        <v>0.805332782834</v>
      </c>
    </row>
    <row r="12" spans="1:17" ht="14.4" customHeight="1" x14ac:dyDescent="0.3">
      <c r="A12" s="15" t="s">
        <v>22</v>
      </c>
      <c r="B12" s="46">
        <v>94.703377458785994</v>
      </c>
      <c r="C12" s="47">
        <v>7.891948121565</v>
      </c>
      <c r="D12" s="47">
        <v>0</v>
      </c>
      <c r="E12" s="47">
        <v>4.4290000000000003</v>
      </c>
      <c r="F12" s="47">
        <v>0.79299999999899995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5.2220000000000004</v>
      </c>
      <c r="Q12" s="71">
        <v>0.220562355435</v>
      </c>
    </row>
    <row r="13" spans="1:17" ht="14.4" customHeight="1" x14ac:dyDescent="0.3">
      <c r="A13" s="15" t="s">
        <v>23</v>
      </c>
      <c r="B13" s="46">
        <v>105</v>
      </c>
      <c r="C13" s="47">
        <v>8.75</v>
      </c>
      <c r="D13" s="47">
        <v>19.473749999999999</v>
      </c>
      <c r="E13" s="47">
        <v>9.5186100000000007</v>
      </c>
      <c r="F13" s="47">
        <v>19.349329999999998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48.34169</v>
      </c>
      <c r="Q13" s="71">
        <v>1.8415881904760001</v>
      </c>
    </row>
    <row r="14" spans="1:17" ht="14.4" customHeight="1" x14ac:dyDescent="0.3">
      <c r="A14" s="15" t="s">
        <v>24</v>
      </c>
      <c r="B14" s="46">
        <v>2060.4844189663299</v>
      </c>
      <c r="C14" s="47">
        <v>171.70703491386101</v>
      </c>
      <c r="D14" s="47">
        <v>251.376000000001</v>
      </c>
      <c r="E14" s="47">
        <v>203.501</v>
      </c>
      <c r="F14" s="47">
        <v>192.822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647.69900000000098</v>
      </c>
      <c r="Q14" s="71">
        <v>1.257372283989</v>
      </c>
    </row>
    <row r="15" spans="1:17" ht="14.4" customHeight="1" x14ac:dyDescent="0.3">
      <c r="A15" s="15" t="s">
        <v>25</v>
      </c>
      <c r="B15" s="46">
        <v>356625.32024775498</v>
      </c>
      <c r="C15" s="47">
        <v>29718.7766873129</v>
      </c>
      <c r="D15" s="47">
        <v>28840.4825100001</v>
      </c>
      <c r="E15" s="47">
        <v>26206.654620000099</v>
      </c>
      <c r="F15" s="47">
        <v>30871.251739999901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85918.388869999995</v>
      </c>
      <c r="Q15" s="71">
        <v>0.96368243074000004</v>
      </c>
    </row>
    <row r="16" spans="1:17" ht="14.4" customHeight="1" x14ac:dyDescent="0.3">
      <c r="A16" s="15" t="s">
        <v>26</v>
      </c>
      <c r="B16" s="46">
        <v>-8400</v>
      </c>
      <c r="C16" s="47">
        <v>-700</v>
      </c>
      <c r="D16" s="47">
        <v>-842.61752000000195</v>
      </c>
      <c r="E16" s="47">
        <v>-748.49283000000196</v>
      </c>
      <c r="F16" s="47">
        <v>-714.811039999998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-2305.92139</v>
      </c>
      <c r="Q16" s="71">
        <v>1.0980578047609999</v>
      </c>
    </row>
    <row r="17" spans="1:17" ht="14.4" customHeight="1" x14ac:dyDescent="0.3">
      <c r="A17" s="15" t="s">
        <v>27</v>
      </c>
      <c r="B17" s="46">
        <v>428.67098901855798</v>
      </c>
      <c r="C17" s="47">
        <v>35.722582418213001</v>
      </c>
      <c r="D17" s="47">
        <v>52.556060000000002</v>
      </c>
      <c r="E17" s="47">
        <v>33.860230000000001</v>
      </c>
      <c r="F17" s="47">
        <v>65.143699999999001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151.55999</v>
      </c>
      <c r="Q17" s="71">
        <v>1.414231369815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6.8659999999999997</v>
      </c>
      <c r="E18" s="47">
        <v>10.808999999999999</v>
      </c>
      <c r="F18" s="47">
        <v>5.6159999999989996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23.291</v>
      </c>
      <c r="Q18" s="71" t="s">
        <v>219</v>
      </c>
    </row>
    <row r="19" spans="1:17" ht="14.4" customHeight="1" x14ac:dyDescent="0.3">
      <c r="A19" s="15" t="s">
        <v>29</v>
      </c>
      <c r="B19" s="46">
        <v>1458.8754551003799</v>
      </c>
      <c r="C19" s="47">
        <v>121.57295459169799</v>
      </c>
      <c r="D19" s="47">
        <v>86.221860000000007</v>
      </c>
      <c r="E19" s="47">
        <v>232.31076999999999</v>
      </c>
      <c r="F19" s="47">
        <v>289.70203999999899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608.23467000000005</v>
      </c>
      <c r="Q19" s="71">
        <v>1.6676808643900001</v>
      </c>
    </row>
    <row r="20" spans="1:17" ht="14.4" customHeight="1" x14ac:dyDescent="0.3">
      <c r="A20" s="15" t="s">
        <v>30</v>
      </c>
      <c r="B20" s="46">
        <v>49545.294642000103</v>
      </c>
      <c r="C20" s="47">
        <v>4128.7745535000004</v>
      </c>
      <c r="D20" s="47">
        <v>4044.9630100000099</v>
      </c>
      <c r="E20" s="47">
        <v>4084.1114600000101</v>
      </c>
      <c r="F20" s="47">
        <v>4163.61077999999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12292.68525</v>
      </c>
      <c r="Q20" s="71">
        <v>0.99244017732199996</v>
      </c>
    </row>
    <row r="21" spans="1:17" ht="14.4" customHeight="1" x14ac:dyDescent="0.3">
      <c r="A21" s="16" t="s">
        <v>31</v>
      </c>
      <c r="B21" s="46">
        <v>4534.99999999993</v>
      </c>
      <c r="C21" s="47">
        <v>377.916666666661</v>
      </c>
      <c r="D21" s="47">
        <v>375.43960000000101</v>
      </c>
      <c r="E21" s="47">
        <v>375.442980000001</v>
      </c>
      <c r="F21" s="47">
        <v>375.44199999999898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1126.32458</v>
      </c>
      <c r="Q21" s="71">
        <v>0.99345056670300003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219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" customHeight="1" x14ac:dyDescent="0.3">
      <c r="A24" s="16" t="s">
        <v>34</v>
      </c>
      <c r="B24" s="46">
        <v>1.7462298274040199E-10</v>
      </c>
      <c r="C24" s="47">
        <v>7.2759576141834308E-12</v>
      </c>
      <c r="D24" s="47">
        <v>129.66242000000801</v>
      </c>
      <c r="E24" s="47">
        <v>775.63629000000196</v>
      </c>
      <c r="F24" s="47">
        <v>56.440489999999997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961.73920000001101</v>
      </c>
      <c r="Q24" s="71"/>
    </row>
    <row r="25" spans="1:17" ht="14.4" customHeight="1" x14ac:dyDescent="0.3">
      <c r="A25" s="17" t="s">
        <v>35</v>
      </c>
      <c r="B25" s="49">
        <v>409544.99108320801</v>
      </c>
      <c r="C25" s="50">
        <v>34128.749256934003</v>
      </c>
      <c r="D25" s="50">
        <v>33322.392420000098</v>
      </c>
      <c r="E25" s="50">
        <v>31598.2081500001</v>
      </c>
      <c r="F25" s="50">
        <v>35187.165589999902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100107.76616</v>
      </c>
      <c r="Q25" s="72">
        <v>0.97774621435499998</v>
      </c>
    </row>
    <row r="26" spans="1:17" ht="14.4" customHeight="1" x14ac:dyDescent="0.3">
      <c r="A26" s="15" t="s">
        <v>36</v>
      </c>
      <c r="B26" s="46">
        <v>9843.6242203064103</v>
      </c>
      <c r="C26" s="47">
        <v>820.30201835886703</v>
      </c>
      <c r="D26" s="47">
        <v>754.09744000000103</v>
      </c>
      <c r="E26" s="47">
        <v>793.21888999999999</v>
      </c>
      <c r="F26" s="47">
        <v>721.64869000000101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2268.9650200000001</v>
      </c>
      <c r="Q26" s="71">
        <v>0.92200391612599997</v>
      </c>
    </row>
    <row r="27" spans="1:17" ht="14.4" customHeight="1" x14ac:dyDescent="0.3">
      <c r="A27" s="18" t="s">
        <v>37</v>
      </c>
      <c r="B27" s="49">
        <v>419388.615303514</v>
      </c>
      <c r="C27" s="50">
        <v>34949.051275292797</v>
      </c>
      <c r="D27" s="50">
        <v>34076.489860000103</v>
      </c>
      <c r="E27" s="50">
        <v>32391.427040000101</v>
      </c>
      <c r="F27" s="50">
        <v>35908.814279999897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102376.73118</v>
      </c>
      <c r="Q27" s="72">
        <v>0.97643786640100005</v>
      </c>
    </row>
    <row r="28" spans="1:17" ht="14.4" customHeight="1" x14ac:dyDescent="0.3">
      <c r="A28" s="16" t="s">
        <v>38</v>
      </c>
      <c r="B28" s="46">
        <v>22.399594083126001</v>
      </c>
      <c r="C28" s="47">
        <v>1.8666328402600001</v>
      </c>
      <c r="D28" s="47">
        <v>0</v>
      </c>
      <c r="E28" s="47">
        <v>0</v>
      </c>
      <c r="F28" s="47">
        <v>1.8736299999999999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1.8736299999999999</v>
      </c>
      <c r="Q28" s="71">
        <v>0.33458284878599998</v>
      </c>
    </row>
    <row r="29" spans="1:17" ht="14.4" customHeight="1" x14ac:dyDescent="0.3">
      <c r="A29" s="16" t="s">
        <v>39</v>
      </c>
      <c r="B29" s="46">
        <v>10500</v>
      </c>
      <c r="C29" s="47">
        <v>875</v>
      </c>
      <c r="D29" s="47">
        <v>-0.49199999999900002</v>
      </c>
      <c r="E29" s="47">
        <v>1052.6099999999999</v>
      </c>
      <c r="F29" s="47">
        <v>841.66200000000003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1893.78</v>
      </c>
      <c r="Q29" s="71">
        <v>0.72143999999899999</v>
      </c>
    </row>
    <row r="30" spans="1:17" ht="14.4" customHeight="1" x14ac:dyDescent="0.3">
      <c r="A30" s="16" t="s">
        <v>40</v>
      </c>
      <c r="B30" s="46">
        <v>425100</v>
      </c>
      <c r="C30" s="47">
        <v>35425</v>
      </c>
      <c r="D30" s="47">
        <v>34677.343740000098</v>
      </c>
      <c r="E30" s="47">
        <v>31867.072399999899</v>
      </c>
      <c r="F30" s="47">
        <v>36636.642740000003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103181.05888</v>
      </c>
      <c r="Q30" s="71">
        <v>0.97088740418700004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731.48073999999895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731.48073999999895</v>
      </c>
      <c r="Q31" s="73" t="s">
        <v>219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196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4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" customHeight="1" thickBot="1" x14ac:dyDescent="0.35">
      <c r="A2" s="19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1" ht="14.4" customHeight="1" x14ac:dyDescent="0.3">
      <c r="A4" s="61"/>
      <c r="B4" s="301"/>
      <c r="C4" s="302"/>
      <c r="D4" s="302"/>
      <c r="E4" s="302"/>
      <c r="F4" s="305" t="s">
        <v>214</v>
      </c>
      <c r="G4" s="307" t="s">
        <v>46</v>
      </c>
      <c r="H4" s="115" t="s">
        <v>112</v>
      </c>
      <c r="I4" s="305" t="s">
        <v>47</v>
      </c>
      <c r="J4" s="307" t="s">
        <v>216</v>
      </c>
      <c r="K4" s="308" t="s">
        <v>217</v>
      </c>
    </row>
    <row r="5" spans="1:11" ht="42" thickBot="1" x14ac:dyDescent="0.35">
      <c r="A5" s="62"/>
      <c r="B5" s="24" t="s">
        <v>210</v>
      </c>
      <c r="C5" s="25" t="s">
        <v>211</v>
      </c>
      <c r="D5" s="26" t="s">
        <v>212</v>
      </c>
      <c r="E5" s="26" t="s">
        <v>213</v>
      </c>
      <c r="F5" s="306"/>
      <c r="G5" s="306"/>
      <c r="H5" s="25" t="s">
        <v>215</v>
      </c>
      <c r="I5" s="306"/>
      <c r="J5" s="306"/>
      <c r="K5" s="309"/>
    </row>
    <row r="6" spans="1:11" ht="14.4" customHeight="1" thickBot="1" x14ac:dyDescent="0.35">
      <c r="A6" s="397" t="s">
        <v>221</v>
      </c>
      <c r="B6" s="379">
        <v>388196.94226907601</v>
      </c>
      <c r="C6" s="379">
        <v>395397.17189000099</v>
      </c>
      <c r="D6" s="380">
        <v>7200.2296209246297</v>
      </c>
      <c r="E6" s="381">
        <v>1.018547878246</v>
      </c>
      <c r="F6" s="379">
        <v>409544.99108320801</v>
      </c>
      <c r="G6" s="380">
        <v>102386.247770802</v>
      </c>
      <c r="H6" s="382">
        <v>35187.165589999902</v>
      </c>
      <c r="I6" s="379">
        <v>100107.76616</v>
      </c>
      <c r="J6" s="380">
        <v>-2278.4816108018299</v>
      </c>
      <c r="K6" s="383">
        <v>0.24443655358800001</v>
      </c>
    </row>
    <row r="7" spans="1:11" ht="14.4" customHeight="1" thickBot="1" x14ac:dyDescent="0.35">
      <c r="A7" s="398" t="s">
        <v>222</v>
      </c>
      <c r="B7" s="379">
        <v>337832.19799034001</v>
      </c>
      <c r="C7" s="379">
        <v>339909.95352000103</v>
      </c>
      <c r="D7" s="380">
        <v>2077.75552966032</v>
      </c>
      <c r="E7" s="381">
        <v>1.0061502590389999</v>
      </c>
      <c r="F7" s="379">
        <v>353577.149997089</v>
      </c>
      <c r="G7" s="380">
        <v>88394.287499272104</v>
      </c>
      <c r="H7" s="382">
        <v>30231.049009999901</v>
      </c>
      <c r="I7" s="379">
        <v>85672.49063</v>
      </c>
      <c r="J7" s="380">
        <v>-2721.7968692720901</v>
      </c>
      <c r="K7" s="383">
        <v>0.24230211321799999</v>
      </c>
    </row>
    <row r="8" spans="1:11" ht="14.4" customHeight="1" thickBot="1" x14ac:dyDescent="0.35">
      <c r="A8" s="399" t="s">
        <v>223</v>
      </c>
      <c r="B8" s="379">
        <v>3742.4176490393302</v>
      </c>
      <c r="C8" s="379">
        <v>3465.35545000001</v>
      </c>
      <c r="D8" s="380">
        <v>-277.06219903932799</v>
      </c>
      <c r="E8" s="381">
        <v>0.92596705525</v>
      </c>
      <c r="F8" s="379">
        <v>3291.3453303674301</v>
      </c>
      <c r="G8" s="380">
        <v>822.83633259185694</v>
      </c>
      <c r="H8" s="382">
        <v>-118.21369</v>
      </c>
      <c r="I8" s="379">
        <v>1412.3241499999999</v>
      </c>
      <c r="J8" s="380">
        <v>589.48781740814604</v>
      </c>
      <c r="K8" s="383">
        <v>0.42910239073599998</v>
      </c>
    </row>
    <row r="9" spans="1:11" ht="14.4" customHeight="1" thickBot="1" x14ac:dyDescent="0.35">
      <c r="A9" s="400" t="s">
        <v>224</v>
      </c>
      <c r="B9" s="384">
        <v>0</v>
      </c>
      <c r="C9" s="384">
        <v>-2.2383799999999998</v>
      </c>
      <c r="D9" s="385">
        <v>-2.2383799999999998</v>
      </c>
      <c r="E9" s="386" t="s">
        <v>219</v>
      </c>
      <c r="F9" s="384">
        <v>0</v>
      </c>
      <c r="G9" s="385">
        <v>0</v>
      </c>
      <c r="H9" s="387">
        <v>-0.55613999999899999</v>
      </c>
      <c r="I9" s="384">
        <v>-0.55613999999899999</v>
      </c>
      <c r="J9" s="385">
        <v>-0.55613999999899999</v>
      </c>
      <c r="K9" s="388" t="s">
        <v>219</v>
      </c>
    </row>
    <row r="10" spans="1:11" ht="14.4" customHeight="1" thickBot="1" x14ac:dyDescent="0.35">
      <c r="A10" s="401" t="s">
        <v>225</v>
      </c>
      <c r="B10" s="379">
        <v>0</v>
      </c>
      <c r="C10" s="379">
        <v>-2.2383799999999998</v>
      </c>
      <c r="D10" s="380">
        <v>-2.2383799999999998</v>
      </c>
      <c r="E10" s="389" t="s">
        <v>219</v>
      </c>
      <c r="F10" s="379">
        <v>0</v>
      </c>
      <c r="G10" s="380">
        <v>0</v>
      </c>
      <c r="H10" s="382">
        <v>-0.55613999999899999</v>
      </c>
      <c r="I10" s="379">
        <v>-0.55613999999899999</v>
      </c>
      <c r="J10" s="380">
        <v>-0.55613999999899999</v>
      </c>
      <c r="K10" s="390" t="s">
        <v>219</v>
      </c>
    </row>
    <row r="11" spans="1:11" ht="14.4" customHeight="1" thickBot="1" x14ac:dyDescent="0.35">
      <c r="A11" s="400" t="s">
        <v>226</v>
      </c>
      <c r="B11" s="384">
        <v>0</v>
      </c>
      <c r="C11" s="384">
        <v>0.81633999999999995</v>
      </c>
      <c r="D11" s="385">
        <v>0.81633999999999995</v>
      </c>
      <c r="E11" s="386" t="s">
        <v>219</v>
      </c>
      <c r="F11" s="384">
        <v>0</v>
      </c>
      <c r="G11" s="385">
        <v>0</v>
      </c>
      <c r="H11" s="387">
        <v>-0.16156999999999999</v>
      </c>
      <c r="I11" s="384">
        <v>-2.9215800000000001</v>
      </c>
      <c r="J11" s="385">
        <v>-2.9215800000000001</v>
      </c>
      <c r="K11" s="388" t="s">
        <v>219</v>
      </c>
    </row>
    <row r="12" spans="1:11" ht="14.4" customHeight="1" thickBot="1" x14ac:dyDescent="0.35">
      <c r="A12" s="401" t="s">
        <v>227</v>
      </c>
      <c r="B12" s="379">
        <v>0</v>
      </c>
      <c r="C12" s="379">
        <v>0.81633999999999995</v>
      </c>
      <c r="D12" s="380">
        <v>0.81633999999999995</v>
      </c>
      <c r="E12" s="389" t="s">
        <v>219</v>
      </c>
      <c r="F12" s="379">
        <v>0</v>
      </c>
      <c r="G12" s="380">
        <v>0</v>
      </c>
      <c r="H12" s="382">
        <v>-0.16156999999999999</v>
      </c>
      <c r="I12" s="379">
        <v>-2.9215800000000001</v>
      </c>
      <c r="J12" s="380">
        <v>-2.9215800000000001</v>
      </c>
      <c r="K12" s="390" t="s">
        <v>219</v>
      </c>
    </row>
    <row r="13" spans="1:11" ht="14.4" customHeight="1" thickBot="1" x14ac:dyDescent="0.35">
      <c r="A13" s="400" t="s">
        <v>228</v>
      </c>
      <c r="B13" s="384">
        <v>80</v>
      </c>
      <c r="C13" s="384">
        <v>72.835489999999993</v>
      </c>
      <c r="D13" s="385">
        <v>-7.1645099999989998</v>
      </c>
      <c r="E13" s="391">
        <v>0.91044362499999998</v>
      </c>
      <c r="F13" s="384">
        <v>80</v>
      </c>
      <c r="G13" s="385">
        <v>20</v>
      </c>
      <c r="H13" s="387">
        <v>0.89100999999899999</v>
      </c>
      <c r="I13" s="384">
        <v>10.867990000000001</v>
      </c>
      <c r="J13" s="385">
        <v>-9.1320099999989992</v>
      </c>
      <c r="K13" s="392">
        <v>0.13584987500000001</v>
      </c>
    </row>
    <row r="14" spans="1:11" ht="14.4" customHeight="1" thickBot="1" x14ac:dyDescent="0.35">
      <c r="A14" s="401" t="s">
        <v>229</v>
      </c>
      <c r="B14" s="379">
        <v>80</v>
      </c>
      <c r="C14" s="379">
        <v>73.122060000000005</v>
      </c>
      <c r="D14" s="380">
        <v>-6.8779399999989996</v>
      </c>
      <c r="E14" s="381">
        <v>0.91402574999999997</v>
      </c>
      <c r="F14" s="379">
        <v>80</v>
      </c>
      <c r="G14" s="380">
        <v>20</v>
      </c>
      <c r="H14" s="382">
        <v>0.89100999999899999</v>
      </c>
      <c r="I14" s="379">
        <v>10.867990000000001</v>
      </c>
      <c r="J14" s="380">
        <v>-9.1320099999989992</v>
      </c>
      <c r="K14" s="383">
        <v>0.13584987500000001</v>
      </c>
    </row>
    <row r="15" spans="1:11" ht="14.4" customHeight="1" thickBot="1" x14ac:dyDescent="0.35">
      <c r="A15" s="401" t="s">
        <v>230</v>
      </c>
      <c r="B15" s="379">
        <v>0</v>
      </c>
      <c r="C15" s="379">
        <v>-0.28656999999999999</v>
      </c>
      <c r="D15" s="380">
        <v>-0.28656999999999999</v>
      </c>
      <c r="E15" s="389" t="s">
        <v>231</v>
      </c>
      <c r="F15" s="379">
        <v>0</v>
      </c>
      <c r="G15" s="380">
        <v>0</v>
      </c>
      <c r="H15" s="382">
        <v>0</v>
      </c>
      <c r="I15" s="379">
        <v>0</v>
      </c>
      <c r="J15" s="380">
        <v>0</v>
      </c>
      <c r="K15" s="390" t="s">
        <v>219</v>
      </c>
    </row>
    <row r="16" spans="1:11" ht="14.4" customHeight="1" thickBot="1" x14ac:dyDescent="0.35">
      <c r="A16" s="400" t="s">
        <v>232</v>
      </c>
      <c r="B16" s="384">
        <v>2481.5048538371898</v>
      </c>
      <c r="C16" s="384">
        <v>1929.1924200000001</v>
      </c>
      <c r="D16" s="385">
        <v>-552.31243383719004</v>
      </c>
      <c r="E16" s="391">
        <v>0.777428428969</v>
      </c>
      <c r="F16" s="384">
        <v>2165</v>
      </c>
      <c r="G16" s="385">
        <v>541.25</v>
      </c>
      <c r="H16" s="387">
        <v>-177.93955</v>
      </c>
      <c r="I16" s="384">
        <v>448.87618000000202</v>
      </c>
      <c r="J16" s="385">
        <v>-92.373819999998005</v>
      </c>
      <c r="K16" s="392">
        <v>0.20733310854500001</v>
      </c>
    </row>
    <row r="17" spans="1:11" ht="14.4" customHeight="1" thickBot="1" x14ac:dyDescent="0.35">
      <c r="A17" s="401" t="s">
        <v>233</v>
      </c>
      <c r="B17" s="379">
        <v>35</v>
      </c>
      <c r="C17" s="379">
        <v>42.054839999999999</v>
      </c>
      <c r="D17" s="380">
        <v>7.0548400000000004</v>
      </c>
      <c r="E17" s="381">
        <v>1.201566857142</v>
      </c>
      <c r="F17" s="379">
        <v>25</v>
      </c>
      <c r="G17" s="380">
        <v>6.25</v>
      </c>
      <c r="H17" s="382">
        <v>0.34249999999899999</v>
      </c>
      <c r="I17" s="379">
        <v>2.1732999999999998</v>
      </c>
      <c r="J17" s="380">
        <v>-4.0766999999999998</v>
      </c>
      <c r="K17" s="383">
        <v>8.6931999999999995E-2</v>
      </c>
    </row>
    <row r="18" spans="1:11" ht="14.4" customHeight="1" thickBot="1" x14ac:dyDescent="0.35">
      <c r="A18" s="401" t="s">
        <v>234</v>
      </c>
      <c r="B18" s="379">
        <v>10</v>
      </c>
      <c r="C18" s="379">
        <v>10.477959999999999</v>
      </c>
      <c r="D18" s="380">
        <v>0.47796</v>
      </c>
      <c r="E18" s="381">
        <v>1.0477959999999999</v>
      </c>
      <c r="F18" s="379">
        <v>10</v>
      </c>
      <c r="G18" s="380">
        <v>2.5</v>
      </c>
      <c r="H18" s="382">
        <v>0</v>
      </c>
      <c r="I18" s="379">
        <v>0.29403000000000001</v>
      </c>
      <c r="J18" s="380">
        <v>-2.2059700000000002</v>
      </c>
      <c r="K18" s="383">
        <v>2.9402999999999999E-2</v>
      </c>
    </row>
    <row r="19" spans="1:11" ht="14.4" customHeight="1" thickBot="1" x14ac:dyDescent="0.35">
      <c r="A19" s="401" t="s">
        <v>235</v>
      </c>
      <c r="B19" s="379">
        <v>25</v>
      </c>
      <c r="C19" s="379">
        <v>21.636299999999999</v>
      </c>
      <c r="D19" s="380">
        <v>-3.363699999999</v>
      </c>
      <c r="E19" s="381">
        <v>0.865452</v>
      </c>
      <c r="F19" s="379">
        <v>25</v>
      </c>
      <c r="G19" s="380">
        <v>6.25</v>
      </c>
      <c r="H19" s="382">
        <v>2.9357599999990001</v>
      </c>
      <c r="I19" s="379">
        <v>6.0306899999999999</v>
      </c>
      <c r="J19" s="380">
        <v>-0.21931</v>
      </c>
      <c r="K19" s="383">
        <v>0.24122759999999999</v>
      </c>
    </row>
    <row r="20" spans="1:11" ht="14.4" customHeight="1" thickBot="1" x14ac:dyDescent="0.35">
      <c r="A20" s="401" t="s">
        <v>236</v>
      </c>
      <c r="B20" s="379">
        <v>1284.3103197901</v>
      </c>
      <c r="C20" s="379">
        <v>1018.25635</v>
      </c>
      <c r="D20" s="380">
        <v>-266.05396979009902</v>
      </c>
      <c r="E20" s="381">
        <v>0.79284292457100003</v>
      </c>
      <c r="F20" s="379">
        <v>1180</v>
      </c>
      <c r="G20" s="380">
        <v>295</v>
      </c>
      <c r="H20" s="382">
        <v>-75.706729999998998</v>
      </c>
      <c r="I20" s="379">
        <v>281.15344000000101</v>
      </c>
      <c r="J20" s="380">
        <v>-13.846559999999</v>
      </c>
      <c r="K20" s="383">
        <v>0.23826562711800001</v>
      </c>
    </row>
    <row r="21" spans="1:11" ht="14.4" customHeight="1" thickBot="1" x14ac:dyDescent="0.35">
      <c r="A21" s="401" t="s">
        <v>237</v>
      </c>
      <c r="B21" s="379">
        <v>795</v>
      </c>
      <c r="C21" s="379">
        <v>495.54716000000002</v>
      </c>
      <c r="D21" s="380">
        <v>-299.45283999999998</v>
      </c>
      <c r="E21" s="381">
        <v>0.62332976100600002</v>
      </c>
      <c r="F21" s="379">
        <v>600</v>
      </c>
      <c r="G21" s="380">
        <v>150</v>
      </c>
      <c r="H21" s="382">
        <v>-130.20578</v>
      </c>
      <c r="I21" s="379">
        <v>76.494219999999999</v>
      </c>
      <c r="J21" s="380">
        <v>-73.505779999999007</v>
      </c>
      <c r="K21" s="383">
        <v>0.127490366666</v>
      </c>
    </row>
    <row r="22" spans="1:11" ht="14.4" customHeight="1" thickBot="1" x14ac:dyDescent="0.35">
      <c r="A22" s="401" t="s">
        <v>238</v>
      </c>
      <c r="B22" s="379">
        <v>67.820824978516001</v>
      </c>
      <c r="C22" s="379">
        <v>60.668149999999997</v>
      </c>
      <c r="D22" s="380">
        <v>-7.152674978516</v>
      </c>
      <c r="E22" s="381">
        <v>0.89453571258099995</v>
      </c>
      <c r="F22" s="379">
        <v>65</v>
      </c>
      <c r="G22" s="380">
        <v>16.25</v>
      </c>
      <c r="H22" s="382">
        <v>5.6734999999989997</v>
      </c>
      <c r="I22" s="379">
        <v>20.449300000000001</v>
      </c>
      <c r="J22" s="380">
        <v>4.1993</v>
      </c>
      <c r="K22" s="383">
        <v>0.31460461538399997</v>
      </c>
    </row>
    <row r="23" spans="1:11" ht="14.4" customHeight="1" thickBot="1" x14ac:dyDescent="0.35">
      <c r="A23" s="401" t="s">
        <v>239</v>
      </c>
      <c r="B23" s="379">
        <v>264.37370906857598</v>
      </c>
      <c r="C23" s="379">
        <v>280.55166000000099</v>
      </c>
      <c r="D23" s="380">
        <v>16.177950931424</v>
      </c>
      <c r="E23" s="381">
        <v>1.061193493817</v>
      </c>
      <c r="F23" s="379">
        <v>260</v>
      </c>
      <c r="G23" s="380">
        <v>65</v>
      </c>
      <c r="H23" s="382">
        <v>19.0212</v>
      </c>
      <c r="I23" s="379">
        <v>62.281199999999998</v>
      </c>
      <c r="J23" s="380">
        <v>-2.7187999999989998</v>
      </c>
      <c r="K23" s="383">
        <v>0.239543076923</v>
      </c>
    </row>
    <row r="24" spans="1:11" ht="14.4" customHeight="1" thickBot="1" x14ac:dyDescent="0.35">
      <c r="A24" s="400" t="s">
        <v>240</v>
      </c>
      <c r="B24" s="384">
        <v>769.00126835695301</v>
      </c>
      <c r="C24" s="384">
        <v>674.11013000000105</v>
      </c>
      <c r="D24" s="385">
        <v>-94.891138356951998</v>
      </c>
      <c r="E24" s="391">
        <v>0.87660470500900001</v>
      </c>
      <c r="F24" s="384">
        <v>846.641952908642</v>
      </c>
      <c r="G24" s="385">
        <v>211.66048822716101</v>
      </c>
      <c r="H24" s="387">
        <v>38.854089999998997</v>
      </c>
      <c r="I24" s="384">
        <v>170.45713000000001</v>
      </c>
      <c r="J24" s="385">
        <v>-41.203358227160003</v>
      </c>
      <c r="K24" s="392">
        <v>0.20133319570800001</v>
      </c>
    </row>
    <row r="25" spans="1:11" ht="14.4" customHeight="1" thickBot="1" x14ac:dyDescent="0.35">
      <c r="A25" s="401" t="s">
        <v>241</v>
      </c>
      <c r="B25" s="379">
        <v>0</v>
      </c>
      <c r="C25" s="379">
        <v>19.668859999999999</v>
      </c>
      <c r="D25" s="380">
        <v>19.668859999999999</v>
      </c>
      <c r="E25" s="389" t="s">
        <v>219</v>
      </c>
      <c r="F25" s="379">
        <v>0</v>
      </c>
      <c r="G25" s="380">
        <v>0</v>
      </c>
      <c r="H25" s="382">
        <v>0</v>
      </c>
      <c r="I25" s="379">
        <v>1.1495</v>
      </c>
      <c r="J25" s="380">
        <v>1.1495</v>
      </c>
      <c r="K25" s="390" t="s">
        <v>219</v>
      </c>
    </row>
    <row r="26" spans="1:11" ht="14.4" customHeight="1" thickBot="1" x14ac:dyDescent="0.35">
      <c r="A26" s="401" t="s">
        <v>242</v>
      </c>
      <c r="B26" s="379">
        <v>25</v>
      </c>
      <c r="C26" s="379">
        <v>34.403779999999998</v>
      </c>
      <c r="D26" s="380">
        <v>9.4037799999999994</v>
      </c>
      <c r="E26" s="381">
        <v>1.3761512</v>
      </c>
      <c r="F26" s="379">
        <v>36.875947591475999</v>
      </c>
      <c r="G26" s="380">
        <v>9.2189868978689997</v>
      </c>
      <c r="H26" s="382">
        <v>3.7784399999990002</v>
      </c>
      <c r="I26" s="379">
        <v>9.1847100000000008</v>
      </c>
      <c r="J26" s="380">
        <v>-3.4276897868999998E-2</v>
      </c>
      <c r="K26" s="383">
        <v>0.24907048089299999</v>
      </c>
    </row>
    <row r="27" spans="1:11" ht="14.4" customHeight="1" thickBot="1" x14ac:dyDescent="0.35">
      <c r="A27" s="401" t="s">
        <v>243</v>
      </c>
      <c r="B27" s="379">
        <v>102.406913832044</v>
      </c>
      <c r="C27" s="379">
        <v>101.33193</v>
      </c>
      <c r="D27" s="380">
        <v>-1.0749838320430001</v>
      </c>
      <c r="E27" s="381">
        <v>0.98950281976200005</v>
      </c>
      <c r="F27" s="379">
        <v>104</v>
      </c>
      <c r="G27" s="380">
        <v>26</v>
      </c>
      <c r="H27" s="382">
        <v>10.951079999999999</v>
      </c>
      <c r="I27" s="379">
        <v>25.84817</v>
      </c>
      <c r="J27" s="380">
        <v>-0.15182999999899999</v>
      </c>
      <c r="K27" s="383">
        <v>0.24854009615299999</v>
      </c>
    </row>
    <row r="28" spans="1:11" ht="14.4" customHeight="1" thickBot="1" x14ac:dyDescent="0.35">
      <c r="A28" s="401" t="s">
        <v>244</v>
      </c>
      <c r="B28" s="379">
        <v>175.386211083495</v>
      </c>
      <c r="C28" s="379">
        <v>138.04758000000001</v>
      </c>
      <c r="D28" s="380">
        <v>-37.338631083494001</v>
      </c>
      <c r="E28" s="381">
        <v>0.78710623342099995</v>
      </c>
      <c r="F28" s="379">
        <v>159</v>
      </c>
      <c r="G28" s="380">
        <v>39.75</v>
      </c>
      <c r="H28" s="382">
        <v>8.0549299999990005</v>
      </c>
      <c r="I28" s="379">
        <v>41.519390000000001</v>
      </c>
      <c r="J28" s="380">
        <v>1.76939</v>
      </c>
      <c r="K28" s="383">
        <v>0.26112823899299997</v>
      </c>
    </row>
    <row r="29" spans="1:11" ht="14.4" customHeight="1" thickBot="1" x14ac:dyDescent="0.35">
      <c r="A29" s="401" t="s">
        <v>245</v>
      </c>
      <c r="B29" s="379">
        <v>23.387151671453001</v>
      </c>
      <c r="C29" s="379">
        <v>17.548829999999999</v>
      </c>
      <c r="D29" s="380">
        <v>-5.8383216714530004</v>
      </c>
      <c r="E29" s="381">
        <v>0.75036200416900001</v>
      </c>
      <c r="F29" s="379">
        <v>16.176389498033</v>
      </c>
      <c r="G29" s="380">
        <v>4.0440973745080004</v>
      </c>
      <c r="H29" s="382">
        <v>0.39899999999899999</v>
      </c>
      <c r="I29" s="379">
        <v>1.7041999999999999</v>
      </c>
      <c r="J29" s="380">
        <v>-2.3398973745079998</v>
      </c>
      <c r="K29" s="383">
        <v>0.105351073563</v>
      </c>
    </row>
    <row r="30" spans="1:11" ht="14.4" customHeight="1" thickBot="1" x14ac:dyDescent="0.35">
      <c r="A30" s="401" t="s">
        <v>246</v>
      </c>
      <c r="B30" s="379">
        <v>0.12116923559499999</v>
      </c>
      <c r="C30" s="379">
        <v>0</v>
      </c>
      <c r="D30" s="380">
        <v>-0.12116923559499999</v>
      </c>
      <c r="E30" s="381">
        <v>0</v>
      </c>
      <c r="F30" s="379">
        <v>0</v>
      </c>
      <c r="G30" s="380">
        <v>0</v>
      </c>
      <c r="H30" s="382">
        <v>3.0749999999000001E-2</v>
      </c>
      <c r="I30" s="379">
        <v>3.0749999999000001E-2</v>
      </c>
      <c r="J30" s="380">
        <v>3.0749999999000001E-2</v>
      </c>
      <c r="K30" s="390" t="s">
        <v>231</v>
      </c>
    </row>
    <row r="31" spans="1:11" ht="14.4" customHeight="1" thickBot="1" x14ac:dyDescent="0.35">
      <c r="A31" s="401" t="s">
        <v>247</v>
      </c>
      <c r="B31" s="379">
        <v>49.620493626040002</v>
      </c>
      <c r="C31" s="379">
        <v>4.0655999999999999</v>
      </c>
      <c r="D31" s="380">
        <v>-45.554893626039998</v>
      </c>
      <c r="E31" s="381">
        <v>8.1933888659000004E-2</v>
      </c>
      <c r="F31" s="379">
        <v>0</v>
      </c>
      <c r="G31" s="380">
        <v>0</v>
      </c>
      <c r="H31" s="382">
        <v>0</v>
      </c>
      <c r="I31" s="379">
        <v>23.752300000000002</v>
      </c>
      <c r="J31" s="380">
        <v>23.752300000000002</v>
      </c>
      <c r="K31" s="390" t="s">
        <v>219</v>
      </c>
    </row>
    <row r="32" spans="1:11" ht="14.4" customHeight="1" thickBot="1" x14ac:dyDescent="0.35">
      <c r="A32" s="401" t="s">
        <v>248</v>
      </c>
      <c r="B32" s="379">
        <v>25</v>
      </c>
      <c r="C32" s="379">
        <v>23.88242</v>
      </c>
      <c r="D32" s="380">
        <v>-1.1175799999989999</v>
      </c>
      <c r="E32" s="381">
        <v>0.95529679999999995</v>
      </c>
      <c r="F32" s="379">
        <v>25</v>
      </c>
      <c r="G32" s="380">
        <v>6.25</v>
      </c>
      <c r="H32" s="382">
        <v>0</v>
      </c>
      <c r="I32" s="379">
        <v>7.0582500000000001</v>
      </c>
      <c r="J32" s="380">
        <v>0.80825000000000002</v>
      </c>
      <c r="K32" s="383">
        <v>0.28233000000000003</v>
      </c>
    </row>
    <row r="33" spans="1:11" ht="14.4" customHeight="1" thickBot="1" x14ac:dyDescent="0.35">
      <c r="A33" s="401" t="s">
        <v>249</v>
      </c>
      <c r="B33" s="379">
        <v>28.079328908324001</v>
      </c>
      <c r="C33" s="379">
        <v>47.935180000000003</v>
      </c>
      <c r="D33" s="380">
        <v>19.855851091675</v>
      </c>
      <c r="E33" s="381">
        <v>1.7071341041120001</v>
      </c>
      <c r="F33" s="379">
        <v>40.589615819132</v>
      </c>
      <c r="G33" s="380">
        <v>10.147403954783</v>
      </c>
      <c r="H33" s="382">
        <v>1.5145200000000001</v>
      </c>
      <c r="I33" s="379">
        <v>5.9142200000000003</v>
      </c>
      <c r="J33" s="380">
        <v>-4.2331839547829997</v>
      </c>
      <c r="K33" s="383">
        <v>0.14570771071899999</v>
      </c>
    </row>
    <row r="34" spans="1:11" ht="14.4" customHeight="1" thickBot="1" x14ac:dyDescent="0.35">
      <c r="A34" s="401" t="s">
        <v>250</v>
      </c>
      <c r="B34" s="379">
        <v>0</v>
      </c>
      <c r="C34" s="379">
        <v>0.629</v>
      </c>
      <c r="D34" s="380">
        <v>0.629</v>
      </c>
      <c r="E34" s="389" t="s">
        <v>219</v>
      </c>
      <c r="F34" s="379">
        <v>0</v>
      </c>
      <c r="G34" s="380">
        <v>0</v>
      </c>
      <c r="H34" s="382">
        <v>0</v>
      </c>
      <c r="I34" s="379">
        <v>0</v>
      </c>
      <c r="J34" s="380">
        <v>0</v>
      </c>
      <c r="K34" s="390" t="s">
        <v>219</v>
      </c>
    </row>
    <row r="35" spans="1:11" ht="14.4" customHeight="1" thickBot="1" x14ac:dyDescent="0.35">
      <c r="A35" s="401" t="s">
        <v>251</v>
      </c>
      <c r="B35" s="379">
        <v>0</v>
      </c>
      <c r="C35" s="379">
        <v>0</v>
      </c>
      <c r="D35" s="380">
        <v>0</v>
      </c>
      <c r="E35" s="381">
        <v>1</v>
      </c>
      <c r="F35" s="379">
        <v>0</v>
      </c>
      <c r="G35" s="380">
        <v>0</v>
      </c>
      <c r="H35" s="382">
        <v>1.4990000000000001</v>
      </c>
      <c r="I35" s="379">
        <v>4.2279999999999998</v>
      </c>
      <c r="J35" s="380">
        <v>4.2279999999999998</v>
      </c>
      <c r="K35" s="390" t="s">
        <v>231</v>
      </c>
    </row>
    <row r="36" spans="1:11" ht="14.4" customHeight="1" thickBot="1" x14ac:dyDescent="0.35">
      <c r="A36" s="401" t="s">
        <v>252</v>
      </c>
      <c r="B36" s="379">
        <v>0</v>
      </c>
      <c r="C36" s="379">
        <v>0</v>
      </c>
      <c r="D36" s="380">
        <v>0</v>
      </c>
      <c r="E36" s="381">
        <v>1</v>
      </c>
      <c r="F36" s="379">
        <v>0</v>
      </c>
      <c r="G36" s="380">
        <v>0</v>
      </c>
      <c r="H36" s="382">
        <v>0</v>
      </c>
      <c r="I36" s="379">
        <v>1.21</v>
      </c>
      <c r="J36" s="380">
        <v>1.21</v>
      </c>
      <c r="K36" s="390" t="s">
        <v>231</v>
      </c>
    </row>
    <row r="37" spans="1:11" ht="14.4" customHeight="1" thickBot="1" x14ac:dyDescent="0.35">
      <c r="A37" s="401" t="s">
        <v>253</v>
      </c>
      <c r="B37" s="379">
        <v>0</v>
      </c>
      <c r="C37" s="379">
        <v>1.9238999999999999</v>
      </c>
      <c r="D37" s="380">
        <v>1.9238999999999999</v>
      </c>
      <c r="E37" s="389" t="s">
        <v>231</v>
      </c>
      <c r="F37" s="379">
        <v>0</v>
      </c>
      <c r="G37" s="380">
        <v>0</v>
      </c>
      <c r="H37" s="382">
        <v>0</v>
      </c>
      <c r="I37" s="379">
        <v>0</v>
      </c>
      <c r="J37" s="380">
        <v>0</v>
      </c>
      <c r="K37" s="390" t="s">
        <v>219</v>
      </c>
    </row>
    <row r="38" spans="1:11" ht="14.4" customHeight="1" thickBot="1" x14ac:dyDescent="0.35">
      <c r="A38" s="401" t="s">
        <v>254</v>
      </c>
      <c r="B38" s="379">
        <v>340</v>
      </c>
      <c r="C38" s="379">
        <v>284.67304999999999</v>
      </c>
      <c r="D38" s="380">
        <v>-55.326949999999002</v>
      </c>
      <c r="E38" s="381">
        <v>0.83727367646999995</v>
      </c>
      <c r="F38" s="379">
        <v>465</v>
      </c>
      <c r="G38" s="380">
        <v>116.25</v>
      </c>
      <c r="H38" s="382">
        <v>12.62637</v>
      </c>
      <c r="I38" s="379">
        <v>48.857640000000004</v>
      </c>
      <c r="J38" s="380">
        <v>-67.392359999999996</v>
      </c>
      <c r="K38" s="383">
        <v>0.105070193548</v>
      </c>
    </row>
    <row r="39" spans="1:11" ht="14.4" customHeight="1" thickBot="1" x14ac:dyDescent="0.35">
      <c r="A39" s="400" t="s">
        <v>255</v>
      </c>
      <c r="B39" s="384">
        <v>40.923268777394</v>
      </c>
      <c r="C39" s="384">
        <v>111.57102999999999</v>
      </c>
      <c r="D39" s="385">
        <v>70.647761222605993</v>
      </c>
      <c r="E39" s="391">
        <v>2.7263469740619999</v>
      </c>
      <c r="F39" s="384">
        <v>94.703377458785994</v>
      </c>
      <c r="G39" s="385">
        <v>23.675844364696001</v>
      </c>
      <c r="H39" s="387">
        <v>0.79299999999899995</v>
      </c>
      <c r="I39" s="384">
        <v>5.2220000000000004</v>
      </c>
      <c r="J39" s="385">
        <v>-18.453844364696</v>
      </c>
      <c r="K39" s="392">
        <v>5.5140588858000002E-2</v>
      </c>
    </row>
    <row r="40" spans="1:11" ht="14.4" customHeight="1" thickBot="1" x14ac:dyDescent="0.35">
      <c r="A40" s="401" t="s">
        <v>256</v>
      </c>
      <c r="B40" s="379">
        <v>0</v>
      </c>
      <c r="C40" s="379">
        <v>1.6992</v>
      </c>
      <c r="D40" s="380">
        <v>1.6992</v>
      </c>
      <c r="E40" s="389" t="s">
        <v>219</v>
      </c>
      <c r="F40" s="379">
        <v>0</v>
      </c>
      <c r="G40" s="380">
        <v>0</v>
      </c>
      <c r="H40" s="382">
        <v>0.49599999999900002</v>
      </c>
      <c r="I40" s="379">
        <v>0.49599999999900002</v>
      </c>
      <c r="J40" s="380">
        <v>0.49599999999900002</v>
      </c>
      <c r="K40" s="390" t="s">
        <v>219</v>
      </c>
    </row>
    <row r="41" spans="1:11" ht="14.4" customHeight="1" thickBot="1" x14ac:dyDescent="0.35">
      <c r="A41" s="401" t="s">
        <v>257</v>
      </c>
      <c r="B41" s="379">
        <v>30.732985526164999</v>
      </c>
      <c r="C41" s="379">
        <v>40.997540000000001</v>
      </c>
      <c r="D41" s="380">
        <v>10.264554473834</v>
      </c>
      <c r="E41" s="381">
        <v>1.333991452444</v>
      </c>
      <c r="F41" s="379">
        <v>10.637027627203</v>
      </c>
      <c r="G41" s="380">
        <v>2.6592569068</v>
      </c>
      <c r="H41" s="382">
        <v>0</v>
      </c>
      <c r="I41" s="379">
        <v>4.4290000000000003</v>
      </c>
      <c r="J41" s="380">
        <v>1.7697430931989999</v>
      </c>
      <c r="K41" s="383">
        <v>0.41637571652700001</v>
      </c>
    </row>
    <row r="42" spans="1:11" ht="14.4" customHeight="1" thickBot="1" x14ac:dyDescent="0.35">
      <c r="A42" s="401" t="s">
        <v>258</v>
      </c>
      <c r="B42" s="379">
        <v>7.3898929597349996</v>
      </c>
      <c r="C42" s="379">
        <v>61.362729999999999</v>
      </c>
      <c r="D42" s="380">
        <v>53.972837040263997</v>
      </c>
      <c r="E42" s="381">
        <v>8.3036020053790001</v>
      </c>
      <c r="F42" s="379">
        <v>53.510509110849</v>
      </c>
      <c r="G42" s="380">
        <v>13.377627277712</v>
      </c>
      <c r="H42" s="382">
        <v>0.29699999999900001</v>
      </c>
      <c r="I42" s="379">
        <v>0.29699999999900001</v>
      </c>
      <c r="J42" s="380">
        <v>-13.080627277712001</v>
      </c>
      <c r="K42" s="383">
        <v>5.5503116099999998E-3</v>
      </c>
    </row>
    <row r="43" spans="1:11" ht="14.4" customHeight="1" thickBot="1" x14ac:dyDescent="0.35">
      <c r="A43" s="401" t="s">
        <v>259</v>
      </c>
      <c r="B43" s="379">
        <v>0</v>
      </c>
      <c r="C43" s="379">
        <v>5.1710599999999998</v>
      </c>
      <c r="D43" s="380">
        <v>5.1710599999999998</v>
      </c>
      <c r="E43" s="389" t="s">
        <v>219</v>
      </c>
      <c r="F43" s="379">
        <v>4.3544688557670002</v>
      </c>
      <c r="G43" s="380">
        <v>1.088617213941</v>
      </c>
      <c r="H43" s="382">
        <v>0</v>
      </c>
      <c r="I43" s="379">
        <v>0</v>
      </c>
      <c r="J43" s="380">
        <v>-1.088617213941</v>
      </c>
      <c r="K43" s="383">
        <v>0</v>
      </c>
    </row>
    <row r="44" spans="1:11" ht="14.4" customHeight="1" thickBot="1" x14ac:dyDescent="0.35">
      <c r="A44" s="401" t="s">
        <v>260</v>
      </c>
      <c r="B44" s="379">
        <v>2.800390291492</v>
      </c>
      <c r="C44" s="379">
        <v>2.3405</v>
      </c>
      <c r="D44" s="380">
        <v>-0.459890291492</v>
      </c>
      <c r="E44" s="381">
        <v>0.83577635842700004</v>
      </c>
      <c r="F44" s="379">
        <v>1.381640734826</v>
      </c>
      <c r="G44" s="380">
        <v>0.34541018370600002</v>
      </c>
      <c r="H44" s="382">
        <v>0</v>
      </c>
      <c r="I44" s="379">
        <v>0</v>
      </c>
      <c r="J44" s="380">
        <v>-0.34541018370600002</v>
      </c>
      <c r="K44" s="383">
        <v>0</v>
      </c>
    </row>
    <row r="45" spans="1:11" ht="14.4" customHeight="1" thickBot="1" x14ac:dyDescent="0.35">
      <c r="A45" s="401" t="s">
        <v>261</v>
      </c>
      <c r="B45" s="379">
        <v>0</v>
      </c>
      <c r="C45" s="379">
        <v>0</v>
      </c>
      <c r="D45" s="380">
        <v>0</v>
      </c>
      <c r="E45" s="381">
        <v>1</v>
      </c>
      <c r="F45" s="379">
        <v>24.819731130139999</v>
      </c>
      <c r="G45" s="380">
        <v>6.2049327825349998</v>
      </c>
      <c r="H45" s="382">
        <v>0</v>
      </c>
      <c r="I45" s="379">
        <v>0</v>
      </c>
      <c r="J45" s="380">
        <v>-6.2049327825349998</v>
      </c>
      <c r="K45" s="383">
        <v>0</v>
      </c>
    </row>
    <row r="46" spans="1:11" ht="14.4" customHeight="1" thickBot="1" x14ac:dyDescent="0.35">
      <c r="A46" s="400" t="s">
        <v>262</v>
      </c>
      <c r="B46" s="384">
        <v>370.98825806779399</v>
      </c>
      <c r="C46" s="384">
        <v>372.09141000000102</v>
      </c>
      <c r="D46" s="385">
        <v>1.103151932207</v>
      </c>
      <c r="E46" s="391">
        <v>1.0029735494530001</v>
      </c>
      <c r="F46" s="384">
        <v>105</v>
      </c>
      <c r="G46" s="385">
        <v>26.25</v>
      </c>
      <c r="H46" s="387">
        <v>19.349329999999998</v>
      </c>
      <c r="I46" s="384">
        <v>48.34169</v>
      </c>
      <c r="J46" s="385">
        <v>22.09169</v>
      </c>
      <c r="K46" s="392">
        <v>0.46039704761900002</v>
      </c>
    </row>
    <row r="47" spans="1:11" ht="14.4" customHeight="1" thickBot="1" x14ac:dyDescent="0.35">
      <c r="A47" s="401" t="s">
        <v>263</v>
      </c>
      <c r="B47" s="379">
        <v>0</v>
      </c>
      <c r="C47" s="379">
        <v>0.58926999999999996</v>
      </c>
      <c r="D47" s="380">
        <v>0.58926999999999996</v>
      </c>
      <c r="E47" s="389" t="s">
        <v>219</v>
      </c>
      <c r="F47" s="379">
        <v>0</v>
      </c>
      <c r="G47" s="380">
        <v>0</v>
      </c>
      <c r="H47" s="382">
        <v>0</v>
      </c>
      <c r="I47" s="379">
        <v>0</v>
      </c>
      <c r="J47" s="380">
        <v>0</v>
      </c>
      <c r="K47" s="390" t="s">
        <v>219</v>
      </c>
    </row>
    <row r="48" spans="1:11" ht="14.4" customHeight="1" thickBot="1" x14ac:dyDescent="0.35">
      <c r="A48" s="401" t="s">
        <v>264</v>
      </c>
      <c r="B48" s="379">
        <v>265.93324208753398</v>
      </c>
      <c r="C48" s="379">
        <v>271.16274000000101</v>
      </c>
      <c r="D48" s="380">
        <v>5.2294979124659999</v>
      </c>
      <c r="E48" s="381">
        <v>1.01966470183</v>
      </c>
      <c r="F48" s="379">
        <v>0</v>
      </c>
      <c r="G48" s="380">
        <v>0</v>
      </c>
      <c r="H48" s="382">
        <v>5.1292699999989999</v>
      </c>
      <c r="I48" s="379">
        <v>16.5749</v>
      </c>
      <c r="J48" s="380">
        <v>16.5749</v>
      </c>
      <c r="K48" s="390" t="s">
        <v>219</v>
      </c>
    </row>
    <row r="49" spans="1:11" ht="14.4" customHeight="1" thickBot="1" x14ac:dyDescent="0.35">
      <c r="A49" s="401" t="s">
        <v>265</v>
      </c>
      <c r="B49" s="379">
        <v>75.055015980259</v>
      </c>
      <c r="C49" s="379">
        <v>65.577010000000001</v>
      </c>
      <c r="D49" s="380">
        <v>-9.4780059802590007</v>
      </c>
      <c r="E49" s="381">
        <v>0.87371921974199995</v>
      </c>
      <c r="F49" s="379">
        <v>70</v>
      </c>
      <c r="G49" s="380">
        <v>17.5</v>
      </c>
      <c r="H49" s="382">
        <v>10.37688</v>
      </c>
      <c r="I49" s="379">
        <v>17.85595</v>
      </c>
      <c r="J49" s="380">
        <v>0.35594999999900001</v>
      </c>
      <c r="K49" s="383">
        <v>0.25508500000000001</v>
      </c>
    </row>
    <row r="50" spans="1:11" ht="14.4" customHeight="1" thickBot="1" x14ac:dyDescent="0.35">
      <c r="A50" s="401" t="s">
        <v>266</v>
      </c>
      <c r="B50" s="379">
        <v>10</v>
      </c>
      <c r="C50" s="379">
        <v>16.600439999999999</v>
      </c>
      <c r="D50" s="380">
        <v>6.6004399999999999</v>
      </c>
      <c r="E50" s="381">
        <v>1.6600440000000001</v>
      </c>
      <c r="F50" s="379">
        <v>15</v>
      </c>
      <c r="G50" s="380">
        <v>3.75</v>
      </c>
      <c r="H50" s="382">
        <v>1.5441800000000001</v>
      </c>
      <c r="I50" s="379">
        <v>5.40463</v>
      </c>
      <c r="J50" s="380">
        <v>1.65463</v>
      </c>
      <c r="K50" s="383">
        <v>0.36030866666599998</v>
      </c>
    </row>
    <row r="51" spans="1:11" ht="14.4" customHeight="1" thickBot="1" x14ac:dyDescent="0.35">
      <c r="A51" s="401" t="s">
        <v>267</v>
      </c>
      <c r="B51" s="379">
        <v>20</v>
      </c>
      <c r="C51" s="379">
        <v>18.161950000000001</v>
      </c>
      <c r="D51" s="380">
        <v>-1.8380499999990001</v>
      </c>
      <c r="E51" s="381">
        <v>0.9080975</v>
      </c>
      <c r="F51" s="379">
        <v>20</v>
      </c>
      <c r="G51" s="380">
        <v>5</v>
      </c>
      <c r="H51" s="382">
        <v>2.2989999999989998</v>
      </c>
      <c r="I51" s="379">
        <v>8.5062099999999994</v>
      </c>
      <c r="J51" s="380">
        <v>3.5062099999999998</v>
      </c>
      <c r="K51" s="383">
        <v>0.42531049999999998</v>
      </c>
    </row>
    <row r="52" spans="1:11" ht="14.4" customHeight="1" thickBot="1" x14ac:dyDescent="0.35">
      <c r="A52" s="400" t="s">
        <v>268</v>
      </c>
      <c r="B52" s="384">
        <v>0</v>
      </c>
      <c r="C52" s="384">
        <v>3.8239999999999998</v>
      </c>
      <c r="D52" s="385">
        <v>3.8239999999999998</v>
      </c>
      <c r="E52" s="386" t="s">
        <v>219</v>
      </c>
      <c r="F52" s="384">
        <v>0</v>
      </c>
      <c r="G52" s="385">
        <v>0</v>
      </c>
      <c r="H52" s="387">
        <v>0</v>
      </c>
      <c r="I52" s="384">
        <v>0</v>
      </c>
      <c r="J52" s="385">
        <v>0</v>
      </c>
      <c r="K52" s="388" t="s">
        <v>219</v>
      </c>
    </row>
    <row r="53" spans="1:11" ht="14.4" customHeight="1" thickBot="1" x14ac:dyDescent="0.35">
      <c r="A53" s="401" t="s">
        <v>269</v>
      </c>
      <c r="B53" s="379">
        <v>0</v>
      </c>
      <c r="C53" s="379">
        <v>3.8239999999999998</v>
      </c>
      <c r="D53" s="380">
        <v>3.8239999999999998</v>
      </c>
      <c r="E53" s="389" t="s">
        <v>219</v>
      </c>
      <c r="F53" s="379">
        <v>0</v>
      </c>
      <c r="G53" s="380">
        <v>0</v>
      </c>
      <c r="H53" s="382">
        <v>0</v>
      </c>
      <c r="I53" s="379">
        <v>0</v>
      </c>
      <c r="J53" s="380">
        <v>0</v>
      </c>
      <c r="K53" s="390" t="s">
        <v>219</v>
      </c>
    </row>
    <row r="54" spans="1:11" ht="14.4" customHeight="1" thickBot="1" x14ac:dyDescent="0.35">
      <c r="A54" s="400" t="s">
        <v>270</v>
      </c>
      <c r="B54" s="384">
        <v>0</v>
      </c>
      <c r="C54" s="384">
        <v>300.91463000000101</v>
      </c>
      <c r="D54" s="385">
        <v>300.91463000000101</v>
      </c>
      <c r="E54" s="386" t="s">
        <v>231</v>
      </c>
      <c r="F54" s="384">
        <v>0</v>
      </c>
      <c r="G54" s="385">
        <v>0</v>
      </c>
      <c r="H54" s="387">
        <v>0</v>
      </c>
      <c r="I54" s="384">
        <v>731.48074000000099</v>
      </c>
      <c r="J54" s="385">
        <v>731.48074000000099</v>
      </c>
      <c r="K54" s="388" t="s">
        <v>219</v>
      </c>
    </row>
    <row r="55" spans="1:11" ht="14.4" customHeight="1" thickBot="1" x14ac:dyDescent="0.35">
      <c r="A55" s="401" t="s">
        <v>271</v>
      </c>
      <c r="B55" s="379">
        <v>0</v>
      </c>
      <c r="C55" s="379">
        <v>300.91463000000101</v>
      </c>
      <c r="D55" s="380">
        <v>300.91463000000101</v>
      </c>
      <c r="E55" s="389" t="s">
        <v>231</v>
      </c>
      <c r="F55" s="379">
        <v>0</v>
      </c>
      <c r="G55" s="380">
        <v>0</v>
      </c>
      <c r="H55" s="382">
        <v>0</v>
      </c>
      <c r="I55" s="379">
        <v>731.48074000000099</v>
      </c>
      <c r="J55" s="380">
        <v>731.48074000000099</v>
      </c>
      <c r="K55" s="390" t="s">
        <v>219</v>
      </c>
    </row>
    <row r="56" spans="1:11" ht="14.4" customHeight="1" thickBot="1" x14ac:dyDescent="0.35">
      <c r="A56" s="400" t="s">
        <v>272</v>
      </c>
      <c r="B56" s="384">
        <v>0</v>
      </c>
      <c r="C56" s="384">
        <v>1.8813800000000001</v>
      </c>
      <c r="D56" s="385">
        <v>1.8813800000000001</v>
      </c>
      <c r="E56" s="386" t="s">
        <v>219</v>
      </c>
      <c r="F56" s="384">
        <v>0</v>
      </c>
      <c r="G56" s="385">
        <v>0</v>
      </c>
      <c r="H56" s="387">
        <v>0.44167999999899998</v>
      </c>
      <c r="I56" s="384">
        <v>0.44167999999899998</v>
      </c>
      <c r="J56" s="385">
        <v>0.44167999999899998</v>
      </c>
      <c r="K56" s="388" t="s">
        <v>219</v>
      </c>
    </row>
    <row r="57" spans="1:11" ht="14.4" customHeight="1" thickBot="1" x14ac:dyDescent="0.35">
      <c r="A57" s="401" t="s">
        <v>273</v>
      </c>
      <c r="B57" s="379">
        <v>0</v>
      </c>
      <c r="C57" s="379">
        <v>1.37626</v>
      </c>
      <c r="D57" s="380">
        <v>1.37626</v>
      </c>
      <c r="E57" s="389" t="s">
        <v>219</v>
      </c>
      <c r="F57" s="379">
        <v>0</v>
      </c>
      <c r="G57" s="380">
        <v>0</v>
      </c>
      <c r="H57" s="382">
        <v>0.30818999999899999</v>
      </c>
      <c r="I57" s="379">
        <v>0.30818999999899999</v>
      </c>
      <c r="J57" s="380">
        <v>0.30818999999899999</v>
      </c>
      <c r="K57" s="390" t="s">
        <v>219</v>
      </c>
    </row>
    <row r="58" spans="1:11" ht="14.4" customHeight="1" thickBot="1" x14ac:dyDescent="0.35">
      <c r="A58" s="401" t="s">
        <v>274</v>
      </c>
      <c r="B58" s="379">
        <v>0</v>
      </c>
      <c r="C58" s="379">
        <v>1.2120000000000001E-2</v>
      </c>
      <c r="D58" s="380">
        <v>1.2120000000000001E-2</v>
      </c>
      <c r="E58" s="389" t="s">
        <v>231</v>
      </c>
      <c r="F58" s="379">
        <v>0</v>
      </c>
      <c r="G58" s="380">
        <v>0</v>
      </c>
      <c r="H58" s="382">
        <v>9.9999999900000002E-4</v>
      </c>
      <c r="I58" s="379">
        <v>9.9999999900000002E-4</v>
      </c>
      <c r="J58" s="380">
        <v>9.9999999900000002E-4</v>
      </c>
      <c r="K58" s="390" t="s">
        <v>219</v>
      </c>
    </row>
    <row r="59" spans="1:11" ht="14.4" customHeight="1" thickBot="1" x14ac:dyDescent="0.35">
      <c r="A59" s="401" t="s">
        <v>275</v>
      </c>
      <c r="B59" s="379">
        <v>0</v>
      </c>
      <c r="C59" s="379">
        <v>1.23E-2</v>
      </c>
      <c r="D59" s="380">
        <v>1.23E-2</v>
      </c>
      <c r="E59" s="389" t="s">
        <v>219</v>
      </c>
      <c r="F59" s="379">
        <v>0</v>
      </c>
      <c r="G59" s="380">
        <v>0</v>
      </c>
      <c r="H59" s="382">
        <v>0</v>
      </c>
      <c r="I59" s="379">
        <v>0</v>
      </c>
      <c r="J59" s="380">
        <v>0</v>
      </c>
      <c r="K59" s="390" t="s">
        <v>219</v>
      </c>
    </row>
    <row r="60" spans="1:11" ht="14.4" customHeight="1" thickBot="1" x14ac:dyDescent="0.35">
      <c r="A60" s="401" t="s">
        <v>276</v>
      </c>
      <c r="B60" s="379">
        <v>0</v>
      </c>
      <c r="C60" s="379">
        <v>0.48070000000000002</v>
      </c>
      <c r="D60" s="380">
        <v>0.48070000000000002</v>
      </c>
      <c r="E60" s="389" t="s">
        <v>219</v>
      </c>
      <c r="F60" s="379">
        <v>0</v>
      </c>
      <c r="G60" s="380">
        <v>0</v>
      </c>
      <c r="H60" s="382">
        <v>0.13249</v>
      </c>
      <c r="I60" s="379">
        <v>0.13249</v>
      </c>
      <c r="J60" s="380">
        <v>0.13249</v>
      </c>
      <c r="K60" s="390" t="s">
        <v>219</v>
      </c>
    </row>
    <row r="61" spans="1:11" ht="14.4" customHeight="1" thickBot="1" x14ac:dyDescent="0.35">
      <c r="A61" s="400" t="s">
        <v>277</v>
      </c>
      <c r="B61" s="384">
        <v>0</v>
      </c>
      <c r="C61" s="384">
        <v>8.5139999999999993E-2</v>
      </c>
      <c r="D61" s="385">
        <v>8.5139999999999993E-2</v>
      </c>
      <c r="E61" s="386" t="s">
        <v>219</v>
      </c>
      <c r="F61" s="384">
        <v>0</v>
      </c>
      <c r="G61" s="385">
        <v>0</v>
      </c>
      <c r="H61" s="387">
        <v>8.3599999990000007E-3</v>
      </c>
      <c r="I61" s="384">
        <v>8.3599999990000007E-3</v>
      </c>
      <c r="J61" s="385">
        <v>8.3599999990000007E-3</v>
      </c>
      <c r="K61" s="388" t="s">
        <v>219</v>
      </c>
    </row>
    <row r="62" spans="1:11" ht="14.4" customHeight="1" thickBot="1" x14ac:dyDescent="0.35">
      <c r="A62" s="401" t="s">
        <v>278</v>
      </c>
      <c r="B62" s="379">
        <v>0</v>
      </c>
      <c r="C62" s="379">
        <v>8.5139999999999993E-2</v>
      </c>
      <c r="D62" s="380">
        <v>8.5139999999999993E-2</v>
      </c>
      <c r="E62" s="389" t="s">
        <v>219</v>
      </c>
      <c r="F62" s="379">
        <v>0</v>
      </c>
      <c r="G62" s="380">
        <v>0</v>
      </c>
      <c r="H62" s="382">
        <v>8.3599999990000007E-3</v>
      </c>
      <c r="I62" s="379">
        <v>8.3599999990000007E-3</v>
      </c>
      <c r="J62" s="380">
        <v>8.3599999990000007E-3</v>
      </c>
      <c r="K62" s="390" t="s">
        <v>219</v>
      </c>
    </row>
    <row r="63" spans="1:11" ht="14.4" customHeight="1" thickBot="1" x14ac:dyDescent="0.35">
      <c r="A63" s="400" t="s">
        <v>279</v>
      </c>
      <c r="B63" s="384">
        <v>0</v>
      </c>
      <c r="C63" s="384">
        <v>0.27185999999999999</v>
      </c>
      <c r="D63" s="385">
        <v>0.27185999999999999</v>
      </c>
      <c r="E63" s="386" t="s">
        <v>219</v>
      </c>
      <c r="F63" s="384">
        <v>0</v>
      </c>
      <c r="G63" s="385">
        <v>0</v>
      </c>
      <c r="H63" s="387">
        <v>0.1061</v>
      </c>
      <c r="I63" s="384">
        <v>0.1061</v>
      </c>
      <c r="J63" s="385">
        <v>0.1061</v>
      </c>
      <c r="K63" s="388" t="s">
        <v>219</v>
      </c>
    </row>
    <row r="64" spans="1:11" ht="14.4" customHeight="1" thickBot="1" x14ac:dyDescent="0.35">
      <c r="A64" s="401" t="s">
        <v>280</v>
      </c>
      <c r="B64" s="379">
        <v>0</v>
      </c>
      <c r="C64" s="379">
        <v>0.27185999999999999</v>
      </c>
      <c r="D64" s="380">
        <v>0.27185999999999999</v>
      </c>
      <c r="E64" s="389" t="s">
        <v>219</v>
      </c>
      <c r="F64" s="379">
        <v>0</v>
      </c>
      <c r="G64" s="380">
        <v>0</v>
      </c>
      <c r="H64" s="382">
        <v>0.1061</v>
      </c>
      <c r="I64" s="379">
        <v>0.1061</v>
      </c>
      <c r="J64" s="380">
        <v>0.1061</v>
      </c>
      <c r="K64" s="390" t="s">
        <v>219</v>
      </c>
    </row>
    <row r="65" spans="1:11" ht="14.4" customHeight="1" thickBot="1" x14ac:dyDescent="0.35">
      <c r="A65" s="399" t="s">
        <v>24</v>
      </c>
      <c r="B65" s="379">
        <v>1802.7803413010099</v>
      </c>
      <c r="C65" s="379">
        <v>1779.9172900000001</v>
      </c>
      <c r="D65" s="380">
        <v>-22.863051301005999</v>
      </c>
      <c r="E65" s="381">
        <v>0.98731789404500003</v>
      </c>
      <c r="F65" s="379">
        <v>2060.4844189663299</v>
      </c>
      <c r="G65" s="380">
        <v>515.12110474158203</v>
      </c>
      <c r="H65" s="382">
        <v>192.822</v>
      </c>
      <c r="I65" s="379">
        <v>647.69900000000098</v>
      </c>
      <c r="J65" s="380">
        <v>132.57789525841901</v>
      </c>
      <c r="K65" s="383">
        <v>0.31434307099699998</v>
      </c>
    </row>
    <row r="66" spans="1:11" ht="14.4" customHeight="1" thickBot="1" x14ac:dyDescent="0.35">
      <c r="A66" s="400" t="s">
        <v>281</v>
      </c>
      <c r="B66" s="384">
        <v>0</v>
      </c>
      <c r="C66" s="384">
        <v>-9.0223200000000006</v>
      </c>
      <c r="D66" s="385">
        <v>-9.0223200000000006</v>
      </c>
      <c r="E66" s="386" t="s">
        <v>219</v>
      </c>
      <c r="F66" s="384">
        <v>0</v>
      </c>
      <c r="G66" s="385">
        <v>0</v>
      </c>
      <c r="H66" s="387">
        <v>-3.732249999999</v>
      </c>
      <c r="I66" s="384">
        <v>-3.732249999999</v>
      </c>
      <c r="J66" s="385">
        <v>-3.732249999999</v>
      </c>
      <c r="K66" s="388" t="s">
        <v>219</v>
      </c>
    </row>
    <row r="67" spans="1:11" ht="14.4" customHeight="1" thickBot="1" x14ac:dyDescent="0.35">
      <c r="A67" s="401" t="s">
        <v>282</v>
      </c>
      <c r="B67" s="379">
        <v>0</v>
      </c>
      <c r="C67" s="379">
        <v>-9.0223200000000006</v>
      </c>
      <c r="D67" s="380">
        <v>-9.0223200000000006</v>
      </c>
      <c r="E67" s="389" t="s">
        <v>219</v>
      </c>
      <c r="F67" s="379">
        <v>0</v>
      </c>
      <c r="G67" s="380">
        <v>0</v>
      </c>
      <c r="H67" s="382">
        <v>-3.732249999999</v>
      </c>
      <c r="I67" s="379">
        <v>-3.732249999999</v>
      </c>
      <c r="J67" s="380">
        <v>-3.732249999999</v>
      </c>
      <c r="K67" s="390" t="s">
        <v>219</v>
      </c>
    </row>
    <row r="68" spans="1:11" ht="14.4" customHeight="1" thickBot="1" x14ac:dyDescent="0.35">
      <c r="A68" s="400" t="s">
        <v>283</v>
      </c>
      <c r="B68" s="384">
        <v>1802.7803413010099</v>
      </c>
      <c r="C68" s="384">
        <v>1779.9172900000001</v>
      </c>
      <c r="D68" s="385">
        <v>-22.863051301005999</v>
      </c>
      <c r="E68" s="391">
        <v>0.98731789404500003</v>
      </c>
      <c r="F68" s="384">
        <v>2060.4844189663299</v>
      </c>
      <c r="G68" s="385">
        <v>515.12110474158203</v>
      </c>
      <c r="H68" s="387">
        <v>192.822</v>
      </c>
      <c r="I68" s="384">
        <v>647.69900000000098</v>
      </c>
      <c r="J68" s="385">
        <v>132.57789525841901</v>
      </c>
      <c r="K68" s="392">
        <v>0.31434307099699998</v>
      </c>
    </row>
    <row r="69" spans="1:11" ht="14.4" customHeight="1" thickBot="1" x14ac:dyDescent="0.35">
      <c r="A69" s="401" t="s">
        <v>284</v>
      </c>
      <c r="B69" s="379">
        <v>599.48755592183397</v>
      </c>
      <c r="C69" s="379">
        <v>624.69400000000098</v>
      </c>
      <c r="D69" s="380">
        <v>25.206444078166999</v>
      </c>
      <c r="E69" s="381">
        <v>1.0420466510590001</v>
      </c>
      <c r="F69" s="379">
        <v>817.91875644528295</v>
      </c>
      <c r="G69" s="380">
        <v>204.47968911132099</v>
      </c>
      <c r="H69" s="382">
        <v>71.648999999999006</v>
      </c>
      <c r="I69" s="379">
        <v>213.517</v>
      </c>
      <c r="J69" s="380">
        <v>9.0373108886790003</v>
      </c>
      <c r="K69" s="383">
        <v>0.26104915472000001</v>
      </c>
    </row>
    <row r="70" spans="1:11" ht="14.4" customHeight="1" thickBot="1" x14ac:dyDescent="0.35">
      <c r="A70" s="401" t="s">
        <v>285</v>
      </c>
      <c r="B70" s="379">
        <v>200.12205539517299</v>
      </c>
      <c r="C70" s="379">
        <v>211.20400000000001</v>
      </c>
      <c r="D70" s="380">
        <v>11.081944604826999</v>
      </c>
      <c r="E70" s="381">
        <v>1.0553759283699999</v>
      </c>
      <c r="F70" s="379">
        <v>208.35977912624</v>
      </c>
      <c r="G70" s="380">
        <v>52.089944781558998</v>
      </c>
      <c r="H70" s="382">
        <v>16.387</v>
      </c>
      <c r="I70" s="379">
        <v>54.314</v>
      </c>
      <c r="J70" s="380">
        <v>2.2240552184400002</v>
      </c>
      <c r="K70" s="383">
        <v>0.26067411007899999</v>
      </c>
    </row>
    <row r="71" spans="1:11" ht="14.4" customHeight="1" thickBot="1" x14ac:dyDescent="0.35">
      <c r="A71" s="401" t="s">
        <v>286</v>
      </c>
      <c r="B71" s="379">
        <v>1002.16353367238</v>
      </c>
      <c r="C71" s="379">
        <v>943.63600000000201</v>
      </c>
      <c r="D71" s="380">
        <v>-58.527533672380997</v>
      </c>
      <c r="E71" s="381">
        <v>0.94159881924800004</v>
      </c>
      <c r="F71" s="379">
        <v>1033.7153046630399</v>
      </c>
      <c r="G71" s="380">
        <v>258.42882616575901</v>
      </c>
      <c r="H71" s="382">
        <v>104.786</v>
      </c>
      <c r="I71" s="379">
        <v>379.86799999999999</v>
      </c>
      <c r="J71" s="380">
        <v>121.439173834241</v>
      </c>
      <c r="K71" s="383">
        <v>0.36747835529400003</v>
      </c>
    </row>
    <row r="72" spans="1:11" ht="14.4" customHeight="1" thickBot="1" x14ac:dyDescent="0.35">
      <c r="A72" s="401" t="s">
        <v>287</v>
      </c>
      <c r="B72" s="379">
        <v>1.00719631162</v>
      </c>
      <c r="C72" s="379">
        <v>0.38329000000000002</v>
      </c>
      <c r="D72" s="380">
        <v>-0.62390631161999999</v>
      </c>
      <c r="E72" s="381">
        <v>0.38055143329800001</v>
      </c>
      <c r="F72" s="379">
        <v>0.49057873176799999</v>
      </c>
      <c r="G72" s="380">
        <v>0.122644682942</v>
      </c>
      <c r="H72" s="382">
        <v>0</v>
      </c>
      <c r="I72" s="379">
        <v>0</v>
      </c>
      <c r="J72" s="380">
        <v>-0.122644682942</v>
      </c>
      <c r="K72" s="383">
        <v>0</v>
      </c>
    </row>
    <row r="73" spans="1:11" ht="14.4" customHeight="1" thickBot="1" x14ac:dyDescent="0.35">
      <c r="A73" s="400" t="s">
        <v>288</v>
      </c>
      <c r="B73" s="384">
        <v>0</v>
      </c>
      <c r="C73" s="384">
        <v>9.0223200000000006</v>
      </c>
      <c r="D73" s="385">
        <v>9.0223200000000006</v>
      </c>
      <c r="E73" s="386" t="s">
        <v>219</v>
      </c>
      <c r="F73" s="384">
        <v>0</v>
      </c>
      <c r="G73" s="385">
        <v>0</v>
      </c>
      <c r="H73" s="387">
        <v>3.732249999999</v>
      </c>
      <c r="I73" s="384">
        <v>3.732249999999</v>
      </c>
      <c r="J73" s="385">
        <v>3.732249999999</v>
      </c>
      <c r="K73" s="388" t="s">
        <v>219</v>
      </c>
    </row>
    <row r="74" spans="1:11" ht="14.4" customHeight="1" thickBot="1" x14ac:dyDescent="0.35">
      <c r="A74" s="401" t="s">
        <v>289</v>
      </c>
      <c r="B74" s="379">
        <v>0</v>
      </c>
      <c r="C74" s="379">
        <v>3.2605599999999999</v>
      </c>
      <c r="D74" s="380">
        <v>3.2605599999999999</v>
      </c>
      <c r="E74" s="389" t="s">
        <v>219</v>
      </c>
      <c r="F74" s="379">
        <v>0</v>
      </c>
      <c r="G74" s="380">
        <v>0</v>
      </c>
      <c r="H74" s="382">
        <v>1.2505999999999999</v>
      </c>
      <c r="I74" s="379">
        <v>1.2505999999999999</v>
      </c>
      <c r="J74" s="380">
        <v>1.2505999999999999</v>
      </c>
      <c r="K74" s="390" t="s">
        <v>219</v>
      </c>
    </row>
    <row r="75" spans="1:11" ht="14.4" customHeight="1" thickBot="1" x14ac:dyDescent="0.35">
      <c r="A75" s="401" t="s">
        <v>290</v>
      </c>
      <c r="B75" s="379">
        <v>0</v>
      </c>
      <c r="C75" s="379">
        <v>0.74270999999999998</v>
      </c>
      <c r="D75" s="380">
        <v>0.74270999999999998</v>
      </c>
      <c r="E75" s="389" t="s">
        <v>219</v>
      </c>
      <c r="F75" s="379">
        <v>0</v>
      </c>
      <c r="G75" s="380">
        <v>0</v>
      </c>
      <c r="H75" s="382">
        <v>0.214119999999</v>
      </c>
      <c r="I75" s="379">
        <v>0.214119999999</v>
      </c>
      <c r="J75" s="380">
        <v>0.214119999999</v>
      </c>
      <c r="K75" s="390" t="s">
        <v>219</v>
      </c>
    </row>
    <row r="76" spans="1:11" ht="14.4" customHeight="1" thickBot="1" x14ac:dyDescent="0.35">
      <c r="A76" s="401" t="s">
        <v>291</v>
      </c>
      <c r="B76" s="379">
        <v>0</v>
      </c>
      <c r="C76" s="379">
        <v>5.01905</v>
      </c>
      <c r="D76" s="380">
        <v>5.01905</v>
      </c>
      <c r="E76" s="389" t="s">
        <v>219</v>
      </c>
      <c r="F76" s="379">
        <v>0</v>
      </c>
      <c r="G76" s="380">
        <v>0</v>
      </c>
      <c r="H76" s="382">
        <v>2.2675299999990002</v>
      </c>
      <c r="I76" s="379">
        <v>2.2675299999990002</v>
      </c>
      <c r="J76" s="380">
        <v>2.2675299999990002</v>
      </c>
      <c r="K76" s="390" t="s">
        <v>219</v>
      </c>
    </row>
    <row r="77" spans="1:11" ht="14.4" customHeight="1" thickBot="1" x14ac:dyDescent="0.35">
      <c r="A77" s="399" t="s">
        <v>25</v>
      </c>
      <c r="B77" s="379">
        <v>338621</v>
      </c>
      <c r="C77" s="379">
        <v>342366.23342000099</v>
      </c>
      <c r="D77" s="380">
        <v>3745.2334200008199</v>
      </c>
      <c r="E77" s="381">
        <v>1.01106025149</v>
      </c>
      <c r="F77" s="379">
        <v>356625.32024775498</v>
      </c>
      <c r="G77" s="380">
        <v>89156.330061938701</v>
      </c>
      <c r="H77" s="382">
        <v>30871.251739999901</v>
      </c>
      <c r="I77" s="379">
        <v>85918.388869999995</v>
      </c>
      <c r="J77" s="380">
        <v>-3237.9411919386498</v>
      </c>
      <c r="K77" s="383">
        <v>0.24092060768500001</v>
      </c>
    </row>
    <row r="78" spans="1:11" ht="14.4" customHeight="1" thickBot="1" x14ac:dyDescent="0.35">
      <c r="A78" s="400" t="s">
        <v>292</v>
      </c>
      <c r="B78" s="384">
        <v>338621</v>
      </c>
      <c r="C78" s="384">
        <v>342366.23342000099</v>
      </c>
      <c r="D78" s="385">
        <v>3745.2334200008199</v>
      </c>
      <c r="E78" s="391">
        <v>1.01106025149</v>
      </c>
      <c r="F78" s="384">
        <v>356625.32024775498</v>
      </c>
      <c r="G78" s="385">
        <v>89156.330061938701</v>
      </c>
      <c r="H78" s="387">
        <v>30871.251739999901</v>
      </c>
      <c r="I78" s="384">
        <v>85918.388869999995</v>
      </c>
      <c r="J78" s="385">
        <v>-3237.9411919386498</v>
      </c>
      <c r="K78" s="392">
        <v>0.24092060768500001</v>
      </c>
    </row>
    <row r="79" spans="1:11" ht="14.4" customHeight="1" thickBot="1" x14ac:dyDescent="0.35">
      <c r="A79" s="401" t="s">
        <v>293</v>
      </c>
      <c r="B79" s="379">
        <v>29734</v>
      </c>
      <c r="C79" s="379">
        <v>30154.422050000099</v>
      </c>
      <c r="D79" s="380">
        <v>420.42205000005902</v>
      </c>
      <c r="E79" s="381">
        <v>1.0141394380169999</v>
      </c>
      <c r="F79" s="379">
        <v>31155.378178830801</v>
      </c>
      <c r="G79" s="380">
        <v>7788.8445447076901</v>
      </c>
      <c r="H79" s="382">
        <v>2694.9505999999901</v>
      </c>
      <c r="I79" s="379">
        <v>8267.9577700000009</v>
      </c>
      <c r="J79" s="380">
        <v>479.11322529231302</v>
      </c>
      <c r="K79" s="383">
        <v>0.26537818679399999</v>
      </c>
    </row>
    <row r="80" spans="1:11" ht="14.4" customHeight="1" thickBot="1" x14ac:dyDescent="0.35">
      <c r="A80" s="401" t="s">
        <v>294</v>
      </c>
      <c r="B80" s="379">
        <v>947</v>
      </c>
      <c r="C80" s="379">
        <v>1330.7870600000001</v>
      </c>
      <c r="D80" s="380">
        <v>383.78706000000199</v>
      </c>
      <c r="E80" s="381">
        <v>1.4052661668419999</v>
      </c>
      <c r="F80" s="379">
        <v>1300</v>
      </c>
      <c r="G80" s="380">
        <v>325</v>
      </c>
      <c r="H80" s="382">
        <v>45.111939999999002</v>
      </c>
      <c r="I80" s="379">
        <v>424.07186000000098</v>
      </c>
      <c r="J80" s="380">
        <v>99.071860000000001</v>
      </c>
      <c r="K80" s="383">
        <v>0.32620912307599997</v>
      </c>
    </row>
    <row r="81" spans="1:11" ht="14.4" customHeight="1" thickBot="1" x14ac:dyDescent="0.35">
      <c r="A81" s="401" t="s">
        <v>295</v>
      </c>
      <c r="B81" s="379">
        <v>7098</v>
      </c>
      <c r="C81" s="379">
        <v>4321.2422999999999</v>
      </c>
      <c r="D81" s="380">
        <v>-2776.7577000000001</v>
      </c>
      <c r="E81" s="381">
        <v>0.60879716821600005</v>
      </c>
      <c r="F81" s="379">
        <v>5000</v>
      </c>
      <c r="G81" s="380">
        <v>1250</v>
      </c>
      <c r="H81" s="382">
        <v>335.268249999999</v>
      </c>
      <c r="I81" s="379">
        <v>380.14722999999901</v>
      </c>
      <c r="J81" s="380">
        <v>-869.85277000000099</v>
      </c>
      <c r="K81" s="383">
        <v>7.6029445998999995E-2</v>
      </c>
    </row>
    <row r="82" spans="1:11" ht="14.4" customHeight="1" thickBot="1" x14ac:dyDescent="0.35">
      <c r="A82" s="401" t="s">
        <v>296</v>
      </c>
      <c r="B82" s="379">
        <v>100527</v>
      </c>
      <c r="C82" s="379">
        <v>102111.10202000001</v>
      </c>
      <c r="D82" s="380">
        <v>1584.1020200001699</v>
      </c>
      <c r="E82" s="381">
        <v>1.015757975668</v>
      </c>
      <c r="F82" s="379">
        <v>0</v>
      </c>
      <c r="G82" s="380">
        <v>0</v>
      </c>
      <c r="H82" s="382">
        <v>0</v>
      </c>
      <c r="I82" s="379">
        <v>0</v>
      </c>
      <c r="J82" s="380">
        <v>0</v>
      </c>
      <c r="K82" s="390" t="s">
        <v>219</v>
      </c>
    </row>
    <row r="83" spans="1:11" ht="14.4" customHeight="1" thickBot="1" x14ac:dyDescent="0.35">
      <c r="A83" s="401" t="s">
        <v>297</v>
      </c>
      <c r="B83" s="379">
        <v>145872</v>
      </c>
      <c r="C83" s="379">
        <v>148055.29245000001</v>
      </c>
      <c r="D83" s="380">
        <v>2183.2924500003001</v>
      </c>
      <c r="E83" s="381">
        <v>1.0149671797869999</v>
      </c>
      <c r="F83" s="379">
        <v>260800</v>
      </c>
      <c r="G83" s="380">
        <v>65200</v>
      </c>
      <c r="H83" s="382">
        <v>22947.041019999899</v>
      </c>
      <c r="I83" s="379">
        <v>61923.99091</v>
      </c>
      <c r="J83" s="380">
        <v>-3276.00908999998</v>
      </c>
      <c r="K83" s="383">
        <v>0.23743861545200001</v>
      </c>
    </row>
    <row r="84" spans="1:11" ht="14.4" customHeight="1" thickBot="1" x14ac:dyDescent="0.35">
      <c r="A84" s="401" t="s">
        <v>298</v>
      </c>
      <c r="B84" s="379">
        <v>5446</v>
      </c>
      <c r="C84" s="379">
        <v>5663.2123000000101</v>
      </c>
      <c r="D84" s="380">
        <v>217.21230000000901</v>
      </c>
      <c r="E84" s="381">
        <v>1.039884741094</v>
      </c>
      <c r="F84" s="379">
        <v>6000</v>
      </c>
      <c r="G84" s="380">
        <v>1500</v>
      </c>
      <c r="H84" s="382">
        <v>492.864949999999</v>
      </c>
      <c r="I84" s="379">
        <v>1503.59123</v>
      </c>
      <c r="J84" s="380">
        <v>3.591230000001</v>
      </c>
      <c r="K84" s="383">
        <v>0.250598538333</v>
      </c>
    </row>
    <row r="85" spans="1:11" ht="14.4" customHeight="1" thickBot="1" x14ac:dyDescent="0.35">
      <c r="A85" s="401" t="s">
        <v>299</v>
      </c>
      <c r="B85" s="379">
        <v>16527</v>
      </c>
      <c r="C85" s="379">
        <v>16839.62415</v>
      </c>
      <c r="D85" s="380">
        <v>312.62415000002898</v>
      </c>
      <c r="E85" s="381">
        <v>1.018915964784</v>
      </c>
      <c r="F85" s="379">
        <v>0</v>
      </c>
      <c r="G85" s="380">
        <v>0</v>
      </c>
      <c r="H85" s="382">
        <v>0</v>
      </c>
      <c r="I85" s="379">
        <v>0</v>
      </c>
      <c r="J85" s="380">
        <v>0</v>
      </c>
      <c r="K85" s="390" t="s">
        <v>219</v>
      </c>
    </row>
    <row r="86" spans="1:11" ht="14.4" customHeight="1" thickBot="1" x14ac:dyDescent="0.35">
      <c r="A86" s="401" t="s">
        <v>300</v>
      </c>
      <c r="B86" s="379">
        <v>19775</v>
      </c>
      <c r="C86" s="379">
        <v>20542.578649999999</v>
      </c>
      <c r="D86" s="380">
        <v>767.57865000003903</v>
      </c>
      <c r="E86" s="381">
        <v>1.038815608091</v>
      </c>
      <c r="F86" s="379">
        <v>38900</v>
      </c>
      <c r="G86" s="380">
        <v>9725</v>
      </c>
      <c r="H86" s="382">
        <v>3180.7117899999898</v>
      </c>
      <c r="I86" s="379">
        <v>9892.4633400000093</v>
      </c>
      <c r="J86" s="380">
        <v>167.46334000000201</v>
      </c>
      <c r="K86" s="383">
        <v>0.254304970179</v>
      </c>
    </row>
    <row r="87" spans="1:11" ht="14.4" customHeight="1" thickBot="1" x14ac:dyDescent="0.35">
      <c r="A87" s="401" t="s">
        <v>301</v>
      </c>
      <c r="B87" s="379">
        <v>84</v>
      </c>
      <c r="C87" s="379">
        <v>466.72464000000002</v>
      </c>
      <c r="D87" s="380">
        <v>382.72464000000002</v>
      </c>
      <c r="E87" s="381">
        <v>5.5562457142849997</v>
      </c>
      <c r="F87" s="379">
        <v>500</v>
      </c>
      <c r="G87" s="380">
        <v>125</v>
      </c>
      <c r="H87" s="382">
        <v>29.543989999998999</v>
      </c>
      <c r="I87" s="379">
        <v>51.07002</v>
      </c>
      <c r="J87" s="380">
        <v>-73.92998</v>
      </c>
      <c r="K87" s="383">
        <v>0.10214004</v>
      </c>
    </row>
    <row r="88" spans="1:11" ht="14.4" customHeight="1" thickBot="1" x14ac:dyDescent="0.35">
      <c r="A88" s="401" t="s">
        <v>302</v>
      </c>
      <c r="B88" s="379">
        <v>18</v>
      </c>
      <c r="C88" s="379">
        <v>4.4909999999999997</v>
      </c>
      <c r="D88" s="380">
        <v>-13.509</v>
      </c>
      <c r="E88" s="381">
        <v>0.2495</v>
      </c>
      <c r="F88" s="379">
        <v>0</v>
      </c>
      <c r="G88" s="380">
        <v>0</v>
      </c>
      <c r="H88" s="382">
        <v>0</v>
      </c>
      <c r="I88" s="379">
        <v>0</v>
      </c>
      <c r="J88" s="380">
        <v>0</v>
      </c>
      <c r="K88" s="390" t="s">
        <v>219</v>
      </c>
    </row>
    <row r="89" spans="1:11" ht="14.4" customHeight="1" thickBot="1" x14ac:dyDescent="0.35">
      <c r="A89" s="401" t="s">
        <v>303</v>
      </c>
      <c r="B89" s="379">
        <v>378</v>
      </c>
      <c r="C89" s="379">
        <v>147.29737</v>
      </c>
      <c r="D89" s="380">
        <v>-230.70263</v>
      </c>
      <c r="E89" s="381">
        <v>0.38967558201000002</v>
      </c>
      <c r="F89" s="379">
        <v>200</v>
      </c>
      <c r="G89" s="380">
        <v>50</v>
      </c>
      <c r="H89" s="382">
        <v>0</v>
      </c>
      <c r="I89" s="379">
        <v>0</v>
      </c>
      <c r="J89" s="380">
        <v>-50</v>
      </c>
      <c r="K89" s="383">
        <v>0</v>
      </c>
    </row>
    <row r="90" spans="1:11" ht="14.4" customHeight="1" thickBot="1" x14ac:dyDescent="0.35">
      <c r="A90" s="401" t="s">
        <v>304</v>
      </c>
      <c r="B90" s="379">
        <v>41</v>
      </c>
      <c r="C90" s="379">
        <v>116.44644</v>
      </c>
      <c r="D90" s="380">
        <v>75.446439999999996</v>
      </c>
      <c r="E90" s="381">
        <v>2.8401570731699999</v>
      </c>
      <c r="F90" s="379">
        <v>0</v>
      </c>
      <c r="G90" s="380">
        <v>0</v>
      </c>
      <c r="H90" s="382">
        <v>0</v>
      </c>
      <c r="I90" s="379">
        <v>0</v>
      </c>
      <c r="J90" s="380">
        <v>0</v>
      </c>
      <c r="K90" s="390" t="s">
        <v>219</v>
      </c>
    </row>
    <row r="91" spans="1:11" ht="14.4" customHeight="1" thickBot="1" x14ac:dyDescent="0.35">
      <c r="A91" s="401" t="s">
        <v>305</v>
      </c>
      <c r="B91" s="379">
        <v>190</v>
      </c>
      <c r="C91" s="379">
        <v>164.14785000000001</v>
      </c>
      <c r="D91" s="380">
        <v>-25.852149999999</v>
      </c>
      <c r="E91" s="381">
        <v>0.86393605263100004</v>
      </c>
      <c r="F91" s="379">
        <v>200</v>
      </c>
      <c r="G91" s="380">
        <v>50</v>
      </c>
      <c r="H91" s="382">
        <v>8.9258499999990004</v>
      </c>
      <c r="I91" s="379">
        <v>113.36893999999999</v>
      </c>
      <c r="J91" s="380">
        <v>63.368940000000002</v>
      </c>
      <c r="K91" s="383">
        <v>0.56684469999999998</v>
      </c>
    </row>
    <row r="92" spans="1:11" ht="14.4" customHeight="1" thickBot="1" x14ac:dyDescent="0.35">
      <c r="A92" s="401" t="s">
        <v>306</v>
      </c>
      <c r="B92" s="379">
        <v>493</v>
      </c>
      <c r="C92" s="379">
        <v>640.17143000000101</v>
      </c>
      <c r="D92" s="380">
        <v>147.17143000000101</v>
      </c>
      <c r="E92" s="381">
        <v>1.2985221703850001</v>
      </c>
      <c r="F92" s="379">
        <v>0</v>
      </c>
      <c r="G92" s="380">
        <v>0</v>
      </c>
      <c r="H92" s="382">
        <v>0</v>
      </c>
      <c r="I92" s="379">
        <v>0</v>
      </c>
      <c r="J92" s="380">
        <v>0</v>
      </c>
      <c r="K92" s="390" t="s">
        <v>219</v>
      </c>
    </row>
    <row r="93" spans="1:11" ht="14.4" customHeight="1" thickBot="1" x14ac:dyDescent="0.35">
      <c r="A93" s="401" t="s">
        <v>307</v>
      </c>
      <c r="B93" s="379">
        <v>584</v>
      </c>
      <c r="C93" s="379">
        <v>603.60770000000105</v>
      </c>
      <c r="D93" s="380">
        <v>19.607700000000001</v>
      </c>
      <c r="E93" s="381">
        <v>1.0335748287669999</v>
      </c>
      <c r="F93" s="379">
        <v>1250</v>
      </c>
      <c r="G93" s="380">
        <v>312.5</v>
      </c>
      <c r="H93" s="382">
        <v>89.527749999999003</v>
      </c>
      <c r="I93" s="379">
        <v>258.51431000000002</v>
      </c>
      <c r="J93" s="380">
        <v>-53.985689999999003</v>
      </c>
      <c r="K93" s="383">
        <v>0.20681144800000001</v>
      </c>
    </row>
    <row r="94" spans="1:11" ht="14.4" customHeight="1" thickBot="1" x14ac:dyDescent="0.35">
      <c r="A94" s="401" t="s">
        <v>308</v>
      </c>
      <c r="B94" s="379">
        <v>1409</v>
      </c>
      <c r="C94" s="379">
        <v>1627.4175299999999</v>
      </c>
      <c r="D94" s="380">
        <v>218.41753000000401</v>
      </c>
      <c r="E94" s="381">
        <v>1.1550159900629999</v>
      </c>
      <c r="F94" s="379">
        <v>1600</v>
      </c>
      <c r="G94" s="380">
        <v>400</v>
      </c>
      <c r="H94" s="382">
        <v>143.84141</v>
      </c>
      <c r="I94" s="379">
        <v>419.82693</v>
      </c>
      <c r="J94" s="380">
        <v>19.826930000000001</v>
      </c>
      <c r="K94" s="383">
        <v>0.26239183124999998</v>
      </c>
    </row>
    <row r="95" spans="1:11" ht="14.4" customHeight="1" thickBot="1" x14ac:dyDescent="0.35">
      <c r="A95" s="401" t="s">
        <v>309</v>
      </c>
      <c r="B95" s="379">
        <v>9498</v>
      </c>
      <c r="C95" s="379">
        <v>9577.6684800000203</v>
      </c>
      <c r="D95" s="380">
        <v>79.668480000017993</v>
      </c>
      <c r="E95" s="381">
        <v>1.008387921667</v>
      </c>
      <c r="F95" s="379">
        <v>9719.9420689238996</v>
      </c>
      <c r="G95" s="380">
        <v>2429.9855172309699</v>
      </c>
      <c r="H95" s="382">
        <v>903.46418999999798</v>
      </c>
      <c r="I95" s="379">
        <v>2683.3863299999998</v>
      </c>
      <c r="J95" s="380">
        <v>253.400812769026</v>
      </c>
      <c r="K95" s="383">
        <v>0.27607019784300002</v>
      </c>
    </row>
    <row r="96" spans="1:11" ht="14.4" customHeight="1" thickBot="1" x14ac:dyDescent="0.35">
      <c r="A96" s="402" t="s">
        <v>310</v>
      </c>
      <c r="B96" s="384">
        <v>-6334</v>
      </c>
      <c r="C96" s="384">
        <v>-7701.5526400000099</v>
      </c>
      <c r="D96" s="385">
        <v>-1367.5526400000099</v>
      </c>
      <c r="E96" s="391">
        <v>1.2159066371959999</v>
      </c>
      <c r="F96" s="384">
        <v>-8400</v>
      </c>
      <c r="G96" s="385">
        <v>-2100</v>
      </c>
      <c r="H96" s="387">
        <v>-714.811039999998</v>
      </c>
      <c r="I96" s="384">
        <v>-2305.92139</v>
      </c>
      <c r="J96" s="385">
        <v>-205.921390000001</v>
      </c>
      <c r="K96" s="392">
        <v>0.27451445119000001</v>
      </c>
    </row>
    <row r="97" spans="1:11" ht="14.4" customHeight="1" thickBot="1" x14ac:dyDescent="0.35">
      <c r="A97" s="400" t="s">
        <v>311</v>
      </c>
      <c r="B97" s="384">
        <v>0</v>
      </c>
      <c r="C97" s="384">
        <v>66.040499999999994</v>
      </c>
      <c r="D97" s="385">
        <v>66.040499999999994</v>
      </c>
      <c r="E97" s="386" t="s">
        <v>219</v>
      </c>
      <c r="F97" s="384">
        <v>0</v>
      </c>
      <c r="G97" s="385">
        <v>0</v>
      </c>
      <c r="H97" s="387">
        <v>1.257E-2</v>
      </c>
      <c r="I97" s="384">
        <v>1.257E-2</v>
      </c>
      <c r="J97" s="385">
        <v>1.257E-2</v>
      </c>
      <c r="K97" s="388" t="s">
        <v>219</v>
      </c>
    </row>
    <row r="98" spans="1:11" ht="14.4" customHeight="1" thickBot="1" x14ac:dyDescent="0.35">
      <c r="A98" s="401" t="s">
        <v>312</v>
      </c>
      <c r="B98" s="379">
        <v>0</v>
      </c>
      <c r="C98" s="379">
        <v>66.040499999999994</v>
      </c>
      <c r="D98" s="380">
        <v>66.040499999999994</v>
      </c>
      <c r="E98" s="389" t="s">
        <v>219</v>
      </c>
      <c r="F98" s="379">
        <v>0</v>
      </c>
      <c r="G98" s="380">
        <v>0</v>
      </c>
      <c r="H98" s="382">
        <v>1.257E-2</v>
      </c>
      <c r="I98" s="379">
        <v>1.257E-2</v>
      </c>
      <c r="J98" s="380">
        <v>1.257E-2</v>
      </c>
      <c r="K98" s="390" t="s">
        <v>219</v>
      </c>
    </row>
    <row r="99" spans="1:11" ht="14.4" customHeight="1" thickBot="1" x14ac:dyDescent="0.35">
      <c r="A99" s="400" t="s">
        <v>313</v>
      </c>
      <c r="B99" s="384">
        <v>-6334</v>
      </c>
      <c r="C99" s="384">
        <v>-7701.5526400000099</v>
      </c>
      <c r="D99" s="385">
        <v>-1367.5526400000099</v>
      </c>
      <c r="E99" s="391">
        <v>1.2159066371959999</v>
      </c>
      <c r="F99" s="384">
        <v>-8400</v>
      </c>
      <c r="G99" s="385">
        <v>-2100</v>
      </c>
      <c r="H99" s="387">
        <v>-714.811039999998</v>
      </c>
      <c r="I99" s="384">
        <v>-2305.92139</v>
      </c>
      <c r="J99" s="385">
        <v>-205.921390000001</v>
      </c>
      <c r="K99" s="392">
        <v>0.27451445119000001</v>
      </c>
    </row>
    <row r="100" spans="1:11" ht="14.4" customHeight="1" thickBot="1" x14ac:dyDescent="0.35">
      <c r="A100" s="401" t="s">
        <v>314</v>
      </c>
      <c r="B100" s="379">
        <v>-226</v>
      </c>
      <c r="C100" s="379">
        <v>-135.87681000000001</v>
      </c>
      <c r="D100" s="380">
        <v>90.123189999998999</v>
      </c>
      <c r="E100" s="381">
        <v>0.60122482300799995</v>
      </c>
      <c r="F100" s="379">
        <v>-200</v>
      </c>
      <c r="G100" s="380">
        <v>-50</v>
      </c>
      <c r="H100" s="382">
        <v>-6.2099999999989999</v>
      </c>
      <c r="I100" s="379">
        <v>-23.91</v>
      </c>
      <c r="J100" s="380">
        <v>26.09</v>
      </c>
      <c r="K100" s="383">
        <v>0.11955</v>
      </c>
    </row>
    <row r="101" spans="1:11" ht="14.4" customHeight="1" thickBot="1" x14ac:dyDescent="0.35">
      <c r="A101" s="401" t="s">
        <v>315</v>
      </c>
      <c r="B101" s="379">
        <v>-5600</v>
      </c>
      <c r="C101" s="379">
        <v>-6800.81783000001</v>
      </c>
      <c r="D101" s="380">
        <v>-1200.81783000001</v>
      </c>
      <c r="E101" s="381">
        <v>1.2144317553570001</v>
      </c>
      <c r="F101" s="379">
        <v>-7300</v>
      </c>
      <c r="G101" s="380">
        <v>-1825</v>
      </c>
      <c r="H101" s="382">
        <v>-654.30703999999798</v>
      </c>
      <c r="I101" s="379">
        <v>-2173.8573900000001</v>
      </c>
      <c r="J101" s="380">
        <v>-348.85739000000098</v>
      </c>
      <c r="K101" s="383">
        <v>0.29778868356100002</v>
      </c>
    </row>
    <row r="102" spans="1:11" ht="14.4" customHeight="1" thickBot="1" x14ac:dyDescent="0.35">
      <c r="A102" s="401" t="s">
        <v>316</v>
      </c>
      <c r="B102" s="379">
        <v>-508</v>
      </c>
      <c r="C102" s="379">
        <v>-764.85800000000097</v>
      </c>
      <c r="D102" s="380">
        <v>-256.85800000000103</v>
      </c>
      <c r="E102" s="381">
        <v>1.505625984251</v>
      </c>
      <c r="F102" s="379">
        <v>-900</v>
      </c>
      <c r="G102" s="380">
        <v>-225</v>
      </c>
      <c r="H102" s="382">
        <v>-54.293999999999002</v>
      </c>
      <c r="I102" s="379">
        <v>-108.154</v>
      </c>
      <c r="J102" s="380">
        <v>116.846</v>
      </c>
      <c r="K102" s="383">
        <v>0.120171111111</v>
      </c>
    </row>
    <row r="103" spans="1:11" ht="14.4" customHeight="1" thickBot="1" x14ac:dyDescent="0.35">
      <c r="A103" s="403" t="s">
        <v>317</v>
      </c>
      <c r="B103" s="379">
        <v>0</v>
      </c>
      <c r="C103" s="379">
        <v>-66.040499999999994</v>
      </c>
      <c r="D103" s="380">
        <v>-66.040499999999994</v>
      </c>
      <c r="E103" s="389" t="s">
        <v>219</v>
      </c>
      <c r="F103" s="379">
        <v>0</v>
      </c>
      <c r="G103" s="380">
        <v>0</v>
      </c>
      <c r="H103" s="382">
        <v>-1.257E-2</v>
      </c>
      <c r="I103" s="379">
        <v>-1.257E-2</v>
      </c>
      <c r="J103" s="380">
        <v>-1.257E-2</v>
      </c>
      <c r="K103" s="390" t="s">
        <v>219</v>
      </c>
    </row>
    <row r="104" spans="1:11" ht="14.4" customHeight="1" thickBot="1" x14ac:dyDescent="0.35">
      <c r="A104" s="401" t="s">
        <v>318</v>
      </c>
      <c r="B104" s="379">
        <v>0</v>
      </c>
      <c r="C104" s="379">
        <v>-66.040499999999994</v>
      </c>
      <c r="D104" s="380">
        <v>-66.040499999999994</v>
      </c>
      <c r="E104" s="389" t="s">
        <v>219</v>
      </c>
      <c r="F104" s="379">
        <v>0</v>
      </c>
      <c r="G104" s="380">
        <v>0</v>
      </c>
      <c r="H104" s="382">
        <v>-1.257E-2</v>
      </c>
      <c r="I104" s="379">
        <v>-1.257E-2</v>
      </c>
      <c r="J104" s="380">
        <v>-1.257E-2</v>
      </c>
      <c r="K104" s="390" t="s">
        <v>219</v>
      </c>
    </row>
    <row r="105" spans="1:11" ht="14.4" customHeight="1" thickBot="1" x14ac:dyDescent="0.35">
      <c r="A105" s="404" t="s">
        <v>319</v>
      </c>
      <c r="B105" s="384">
        <v>2209.5467102518901</v>
      </c>
      <c r="C105" s="384">
        <v>1890.5381199999999</v>
      </c>
      <c r="D105" s="385">
        <v>-319.00859025188998</v>
      </c>
      <c r="E105" s="391">
        <v>0.85562260857700001</v>
      </c>
      <c r="F105" s="384">
        <v>1887.5464441189399</v>
      </c>
      <c r="G105" s="385">
        <v>471.88661102973498</v>
      </c>
      <c r="H105" s="387">
        <v>360.461739999999</v>
      </c>
      <c r="I105" s="384">
        <v>783.08565999999996</v>
      </c>
      <c r="J105" s="385">
        <v>311.19904897026498</v>
      </c>
      <c r="K105" s="392">
        <v>0.41486961152099999</v>
      </c>
    </row>
    <row r="106" spans="1:11" ht="14.4" customHeight="1" thickBot="1" x14ac:dyDescent="0.35">
      <c r="A106" s="399" t="s">
        <v>27</v>
      </c>
      <c r="B106" s="379">
        <v>528.14337375316995</v>
      </c>
      <c r="C106" s="379">
        <v>436.35624000000098</v>
      </c>
      <c r="D106" s="380">
        <v>-91.787133753169002</v>
      </c>
      <c r="E106" s="381">
        <v>0.82620792323699999</v>
      </c>
      <c r="F106" s="379">
        <v>428.67098901855798</v>
      </c>
      <c r="G106" s="380">
        <v>107.167747254639</v>
      </c>
      <c r="H106" s="382">
        <v>65.143699999999001</v>
      </c>
      <c r="I106" s="379">
        <v>151.55999</v>
      </c>
      <c r="J106" s="380">
        <v>44.392242745360001</v>
      </c>
      <c r="K106" s="383">
        <v>0.35355784245299998</v>
      </c>
    </row>
    <row r="107" spans="1:11" ht="14.4" customHeight="1" thickBot="1" x14ac:dyDescent="0.35">
      <c r="A107" s="403" t="s">
        <v>320</v>
      </c>
      <c r="B107" s="379">
        <v>0</v>
      </c>
      <c r="C107" s="379">
        <v>-0.23957000000000001</v>
      </c>
      <c r="D107" s="380">
        <v>-0.23957000000000001</v>
      </c>
      <c r="E107" s="389" t="s">
        <v>219</v>
      </c>
      <c r="F107" s="379">
        <v>0</v>
      </c>
      <c r="G107" s="380">
        <v>0</v>
      </c>
      <c r="H107" s="382">
        <v>-0.21501999999900001</v>
      </c>
      <c r="I107" s="379">
        <v>-0.21501999999900001</v>
      </c>
      <c r="J107" s="380">
        <v>-0.21501999999900001</v>
      </c>
      <c r="K107" s="390" t="s">
        <v>219</v>
      </c>
    </row>
    <row r="108" spans="1:11" ht="14.4" customHeight="1" thickBot="1" x14ac:dyDescent="0.35">
      <c r="A108" s="401" t="s">
        <v>321</v>
      </c>
      <c r="B108" s="379">
        <v>0</v>
      </c>
      <c r="C108" s="379">
        <v>-0.23957000000000001</v>
      </c>
      <c r="D108" s="380">
        <v>-0.23957000000000001</v>
      </c>
      <c r="E108" s="389" t="s">
        <v>219</v>
      </c>
      <c r="F108" s="379">
        <v>0</v>
      </c>
      <c r="G108" s="380">
        <v>0</v>
      </c>
      <c r="H108" s="382">
        <v>-0.21501999999900001</v>
      </c>
      <c r="I108" s="379">
        <v>-0.21501999999900001</v>
      </c>
      <c r="J108" s="380">
        <v>-0.21501999999900001</v>
      </c>
      <c r="K108" s="390" t="s">
        <v>219</v>
      </c>
    </row>
    <row r="109" spans="1:11" ht="14.4" customHeight="1" thickBot="1" x14ac:dyDescent="0.35">
      <c r="A109" s="403" t="s">
        <v>322</v>
      </c>
      <c r="B109" s="379">
        <v>528.14337375316995</v>
      </c>
      <c r="C109" s="379">
        <v>436.35624000000098</v>
      </c>
      <c r="D109" s="380">
        <v>-91.787133753169002</v>
      </c>
      <c r="E109" s="381">
        <v>0.82620792323699999</v>
      </c>
      <c r="F109" s="379">
        <v>428.67098901855798</v>
      </c>
      <c r="G109" s="380">
        <v>107.167747254639</v>
      </c>
      <c r="H109" s="382">
        <v>65.143699999999001</v>
      </c>
      <c r="I109" s="379">
        <v>151.55999</v>
      </c>
      <c r="J109" s="380">
        <v>44.392242745360001</v>
      </c>
      <c r="K109" s="383">
        <v>0.35355784245299998</v>
      </c>
    </row>
    <row r="110" spans="1:11" ht="14.4" customHeight="1" thickBot="1" x14ac:dyDescent="0.35">
      <c r="A110" s="401" t="s">
        <v>323</v>
      </c>
      <c r="B110" s="379">
        <v>167.056585947446</v>
      </c>
      <c r="C110" s="379">
        <v>277.78410000000099</v>
      </c>
      <c r="D110" s="380">
        <v>110.72751405255499</v>
      </c>
      <c r="E110" s="381">
        <v>1.662814419584</v>
      </c>
      <c r="F110" s="379">
        <v>257.67779856657398</v>
      </c>
      <c r="G110" s="380">
        <v>64.419449641642998</v>
      </c>
      <c r="H110" s="382">
        <v>0</v>
      </c>
      <c r="I110" s="379">
        <v>51.032699999999998</v>
      </c>
      <c r="J110" s="380">
        <v>-13.386749641643</v>
      </c>
      <c r="K110" s="383">
        <v>0.198048494219</v>
      </c>
    </row>
    <row r="111" spans="1:11" ht="14.4" customHeight="1" thickBot="1" x14ac:dyDescent="0.35">
      <c r="A111" s="401" t="s">
        <v>324</v>
      </c>
      <c r="B111" s="379">
        <v>27.346253663534998</v>
      </c>
      <c r="C111" s="379">
        <v>9.1110000000000007</v>
      </c>
      <c r="D111" s="380">
        <v>-18.235253663535001</v>
      </c>
      <c r="E111" s="381">
        <v>0.333171779655</v>
      </c>
      <c r="F111" s="379">
        <v>18.395449776166998</v>
      </c>
      <c r="G111" s="380">
        <v>4.598862444041</v>
      </c>
      <c r="H111" s="382">
        <v>4.9009999999989997</v>
      </c>
      <c r="I111" s="379">
        <v>7.635999999999</v>
      </c>
      <c r="J111" s="380">
        <v>3.0371375559580001</v>
      </c>
      <c r="K111" s="383">
        <v>0.415102652716</v>
      </c>
    </row>
    <row r="112" spans="1:11" ht="14.4" customHeight="1" thickBot="1" x14ac:dyDescent="0.35">
      <c r="A112" s="401" t="s">
        <v>325</v>
      </c>
      <c r="B112" s="379">
        <v>209.69563746972301</v>
      </c>
      <c r="C112" s="379">
        <v>86.933700000000002</v>
      </c>
      <c r="D112" s="380">
        <v>-122.76193746972299</v>
      </c>
      <c r="E112" s="381">
        <v>0.41457085635599999</v>
      </c>
      <c r="F112" s="379">
        <v>4.5965631762869998</v>
      </c>
      <c r="G112" s="380">
        <v>1.1491407940709999</v>
      </c>
      <c r="H112" s="382">
        <v>57.387879999999001</v>
      </c>
      <c r="I112" s="379">
        <v>81.059309999999002</v>
      </c>
      <c r="J112" s="380">
        <v>79.910169205928</v>
      </c>
      <c r="K112" s="383">
        <v>0</v>
      </c>
    </row>
    <row r="113" spans="1:11" ht="14.4" customHeight="1" thickBot="1" x14ac:dyDescent="0.35">
      <c r="A113" s="401" t="s">
        <v>326</v>
      </c>
      <c r="B113" s="379">
        <v>69.865076756744998</v>
      </c>
      <c r="C113" s="379">
        <v>7.6172000000000004</v>
      </c>
      <c r="D113" s="380">
        <v>-62.247876756745001</v>
      </c>
      <c r="E113" s="381">
        <v>0.109027290222</v>
      </c>
      <c r="F113" s="379">
        <v>12.331813544312</v>
      </c>
      <c r="G113" s="380">
        <v>3.0829533860780001</v>
      </c>
      <c r="H113" s="382">
        <v>0</v>
      </c>
      <c r="I113" s="379">
        <v>0.69574999999999998</v>
      </c>
      <c r="J113" s="380">
        <v>-2.3872033860780002</v>
      </c>
      <c r="K113" s="383">
        <v>5.6419114471000002E-2</v>
      </c>
    </row>
    <row r="114" spans="1:11" ht="14.4" customHeight="1" thickBot="1" x14ac:dyDescent="0.35">
      <c r="A114" s="401" t="s">
        <v>327</v>
      </c>
      <c r="B114" s="379">
        <v>54.179819915720003</v>
      </c>
      <c r="C114" s="379">
        <v>54.910240000000002</v>
      </c>
      <c r="D114" s="380">
        <v>0.73042008428000005</v>
      </c>
      <c r="E114" s="381">
        <v>1.0134814048</v>
      </c>
      <c r="F114" s="379">
        <v>42.468130445440003</v>
      </c>
      <c r="G114" s="380">
        <v>10.617032611360001</v>
      </c>
      <c r="H114" s="382">
        <v>2.854819999999</v>
      </c>
      <c r="I114" s="379">
        <v>11.136229999999999</v>
      </c>
      <c r="J114" s="380">
        <v>0.519197388639</v>
      </c>
      <c r="K114" s="383">
        <v>0.26222557676000002</v>
      </c>
    </row>
    <row r="115" spans="1:11" ht="14.4" customHeight="1" thickBot="1" x14ac:dyDescent="0.35">
      <c r="A115" s="401" t="s">
        <v>328</v>
      </c>
      <c r="B115" s="379">
        <v>0</v>
      </c>
      <c r="C115" s="379">
        <v>0</v>
      </c>
      <c r="D115" s="380">
        <v>0</v>
      </c>
      <c r="E115" s="381">
        <v>1</v>
      </c>
      <c r="F115" s="379">
        <v>2.6909043182839998</v>
      </c>
      <c r="G115" s="380">
        <v>0.67272607957099995</v>
      </c>
      <c r="H115" s="382">
        <v>0</v>
      </c>
      <c r="I115" s="379">
        <v>0</v>
      </c>
      <c r="J115" s="380">
        <v>-0.67272607957099995</v>
      </c>
      <c r="K115" s="383">
        <v>0</v>
      </c>
    </row>
    <row r="116" spans="1:11" ht="14.4" customHeight="1" thickBot="1" x14ac:dyDescent="0.35">
      <c r="A116" s="401" t="s">
        <v>329</v>
      </c>
      <c r="B116" s="379">
        <v>0</v>
      </c>
      <c r="C116" s="379">
        <v>0</v>
      </c>
      <c r="D116" s="380">
        <v>0</v>
      </c>
      <c r="E116" s="381">
        <v>1</v>
      </c>
      <c r="F116" s="379">
        <v>68.344534287452007</v>
      </c>
      <c r="G116" s="380">
        <v>17.086133571863002</v>
      </c>
      <c r="H116" s="382">
        <v>0</v>
      </c>
      <c r="I116" s="379">
        <v>0</v>
      </c>
      <c r="J116" s="380">
        <v>-17.086133571863002</v>
      </c>
      <c r="K116" s="383">
        <v>0</v>
      </c>
    </row>
    <row r="117" spans="1:11" ht="14.4" customHeight="1" thickBot="1" x14ac:dyDescent="0.35">
      <c r="A117" s="401" t="s">
        <v>330</v>
      </c>
      <c r="B117" s="379">
        <v>0</v>
      </c>
      <c r="C117" s="379">
        <v>0</v>
      </c>
      <c r="D117" s="380">
        <v>0</v>
      </c>
      <c r="E117" s="381">
        <v>1</v>
      </c>
      <c r="F117" s="379">
        <v>22.165794904037998</v>
      </c>
      <c r="G117" s="380">
        <v>5.5414487260090004</v>
      </c>
      <c r="H117" s="382">
        <v>0</v>
      </c>
      <c r="I117" s="379">
        <v>0</v>
      </c>
      <c r="J117" s="380">
        <v>-5.5414487260090004</v>
      </c>
      <c r="K117" s="383">
        <v>0</v>
      </c>
    </row>
    <row r="118" spans="1:11" ht="14.4" customHeight="1" thickBot="1" x14ac:dyDescent="0.35">
      <c r="A118" s="400" t="s">
        <v>331</v>
      </c>
      <c r="B118" s="384">
        <v>0</v>
      </c>
      <c r="C118" s="384">
        <v>0.23957000000000001</v>
      </c>
      <c r="D118" s="385">
        <v>0.23957000000000001</v>
      </c>
      <c r="E118" s="386" t="s">
        <v>219</v>
      </c>
      <c r="F118" s="384">
        <v>0</v>
      </c>
      <c r="G118" s="385">
        <v>0</v>
      </c>
      <c r="H118" s="387">
        <v>0.21501999999900001</v>
      </c>
      <c r="I118" s="384">
        <v>0.21501999999900001</v>
      </c>
      <c r="J118" s="385">
        <v>0.21501999999900001</v>
      </c>
      <c r="K118" s="388" t="s">
        <v>219</v>
      </c>
    </row>
    <row r="119" spans="1:11" ht="14.4" customHeight="1" thickBot="1" x14ac:dyDescent="0.35">
      <c r="A119" s="401" t="s">
        <v>332</v>
      </c>
      <c r="B119" s="379">
        <v>0</v>
      </c>
      <c r="C119" s="379">
        <v>0.23957000000000001</v>
      </c>
      <c r="D119" s="380">
        <v>0.23957000000000001</v>
      </c>
      <c r="E119" s="389" t="s">
        <v>219</v>
      </c>
      <c r="F119" s="379">
        <v>0</v>
      </c>
      <c r="G119" s="380">
        <v>0</v>
      </c>
      <c r="H119" s="382">
        <v>0.21501999999900001</v>
      </c>
      <c r="I119" s="379">
        <v>0.21501999999900001</v>
      </c>
      <c r="J119" s="380">
        <v>0.21501999999900001</v>
      </c>
      <c r="K119" s="390" t="s">
        <v>219</v>
      </c>
    </row>
    <row r="120" spans="1:11" ht="14.4" customHeight="1" thickBot="1" x14ac:dyDescent="0.35">
      <c r="A120" s="402" t="s">
        <v>28</v>
      </c>
      <c r="B120" s="384">
        <v>0</v>
      </c>
      <c r="C120" s="384">
        <v>56.634999999999998</v>
      </c>
      <c r="D120" s="385">
        <v>56.634999999999998</v>
      </c>
      <c r="E120" s="386" t="s">
        <v>219</v>
      </c>
      <c r="F120" s="384">
        <v>0</v>
      </c>
      <c r="G120" s="385">
        <v>0</v>
      </c>
      <c r="H120" s="387">
        <v>5.6159999999989996</v>
      </c>
      <c r="I120" s="384">
        <v>23.291</v>
      </c>
      <c r="J120" s="385">
        <v>23.291</v>
      </c>
      <c r="K120" s="388" t="s">
        <v>219</v>
      </c>
    </row>
    <row r="121" spans="1:11" ht="14.4" customHeight="1" thickBot="1" x14ac:dyDescent="0.35">
      <c r="A121" s="400" t="s">
        <v>333</v>
      </c>
      <c r="B121" s="384">
        <v>0</v>
      </c>
      <c r="C121" s="384">
        <v>56.634999999999998</v>
      </c>
      <c r="D121" s="385">
        <v>56.634999999999998</v>
      </c>
      <c r="E121" s="386" t="s">
        <v>219</v>
      </c>
      <c r="F121" s="384">
        <v>0</v>
      </c>
      <c r="G121" s="385">
        <v>0</v>
      </c>
      <c r="H121" s="387">
        <v>5.6159999999989996</v>
      </c>
      <c r="I121" s="384">
        <v>23.291</v>
      </c>
      <c r="J121" s="385">
        <v>23.291</v>
      </c>
      <c r="K121" s="388" t="s">
        <v>219</v>
      </c>
    </row>
    <row r="122" spans="1:11" ht="14.4" customHeight="1" thickBot="1" x14ac:dyDescent="0.35">
      <c r="A122" s="401" t="s">
        <v>334</v>
      </c>
      <c r="B122" s="379">
        <v>0</v>
      </c>
      <c r="C122" s="379">
        <v>43.424999999999997</v>
      </c>
      <c r="D122" s="380">
        <v>43.424999999999997</v>
      </c>
      <c r="E122" s="389" t="s">
        <v>219</v>
      </c>
      <c r="F122" s="379">
        <v>0</v>
      </c>
      <c r="G122" s="380">
        <v>0</v>
      </c>
      <c r="H122" s="382">
        <v>5.1369999999990004</v>
      </c>
      <c r="I122" s="379">
        <v>20.911999999999999</v>
      </c>
      <c r="J122" s="380">
        <v>20.911999999999999</v>
      </c>
      <c r="K122" s="390" t="s">
        <v>219</v>
      </c>
    </row>
    <row r="123" spans="1:11" ht="14.4" customHeight="1" thickBot="1" x14ac:dyDescent="0.35">
      <c r="A123" s="401" t="s">
        <v>335</v>
      </c>
      <c r="B123" s="379">
        <v>0</v>
      </c>
      <c r="C123" s="379">
        <v>13.21</v>
      </c>
      <c r="D123" s="380">
        <v>13.21</v>
      </c>
      <c r="E123" s="389" t="s">
        <v>219</v>
      </c>
      <c r="F123" s="379">
        <v>0</v>
      </c>
      <c r="G123" s="380">
        <v>0</v>
      </c>
      <c r="H123" s="382">
        <v>0.478999999999</v>
      </c>
      <c r="I123" s="379">
        <v>2.379</v>
      </c>
      <c r="J123" s="380">
        <v>2.379</v>
      </c>
      <c r="K123" s="390" t="s">
        <v>219</v>
      </c>
    </row>
    <row r="124" spans="1:11" ht="14.4" customHeight="1" thickBot="1" x14ac:dyDescent="0.35">
      <c r="A124" s="399" t="s">
        <v>29</v>
      </c>
      <c r="B124" s="379">
        <v>1681.4033364987199</v>
      </c>
      <c r="C124" s="379">
        <v>1397.5468800000001</v>
      </c>
      <c r="D124" s="380">
        <v>-283.856456498721</v>
      </c>
      <c r="E124" s="381">
        <v>0.83117884309000001</v>
      </c>
      <c r="F124" s="379">
        <v>1458.8754551003799</v>
      </c>
      <c r="G124" s="380">
        <v>364.71886377509497</v>
      </c>
      <c r="H124" s="382">
        <v>289.70203999999899</v>
      </c>
      <c r="I124" s="379">
        <v>608.23467000000005</v>
      </c>
      <c r="J124" s="380">
        <v>243.51580622490499</v>
      </c>
      <c r="K124" s="383">
        <v>0.41692021609699997</v>
      </c>
    </row>
    <row r="125" spans="1:11" ht="14.4" customHeight="1" thickBot="1" x14ac:dyDescent="0.35">
      <c r="A125" s="400" t="s">
        <v>336</v>
      </c>
      <c r="B125" s="384">
        <v>0</v>
      </c>
      <c r="C125" s="384">
        <v>-6.0403799999999999</v>
      </c>
      <c r="D125" s="385">
        <v>-6.0403799999999999</v>
      </c>
      <c r="E125" s="386" t="s">
        <v>219</v>
      </c>
      <c r="F125" s="384">
        <v>0</v>
      </c>
      <c r="G125" s="385">
        <v>0</v>
      </c>
      <c r="H125" s="387">
        <v>-1.38971</v>
      </c>
      <c r="I125" s="384">
        <v>-1.38971</v>
      </c>
      <c r="J125" s="385">
        <v>-1.38971</v>
      </c>
      <c r="K125" s="388" t="s">
        <v>219</v>
      </c>
    </row>
    <row r="126" spans="1:11" ht="14.4" customHeight="1" thickBot="1" x14ac:dyDescent="0.35">
      <c r="A126" s="401" t="s">
        <v>337</v>
      </c>
      <c r="B126" s="379">
        <v>0</v>
      </c>
      <c r="C126" s="379">
        <v>-6.0403799999999999</v>
      </c>
      <c r="D126" s="380">
        <v>-6.0403799999999999</v>
      </c>
      <c r="E126" s="389" t="s">
        <v>219</v>
      </c>
      <c r="F126" s="379">
        <v>0</v>
      </c>
      <c r="G126" s="380">
        <v>0</v>
      </c>
      <c r="H126" s="382">
        <v>-1.38971</v>
      </c>
      <c r="I126" s="379">
        <v>-1.38971</v>
      </c>
      <c r="J126" s="380">
        <v>-1.38971</v>
      </c>
      <c r="K126" s="390" t="s">
        <v>219</v>
      </c>
    </row>
    <row r="127" spans="1:11" ht="14.4" customHeight="1" thickBot="1" x14ac:dyDescent="0.35">
      <c r="A127" s="400" t="s">
        <v>338</v>
      </c>
      <c r="B127" s="384">
        <v>80.039227841916997</v>
      </c>
      <c r="C127" s="384">
        <v>56.863349999999997</v>
      </c>
      <c r="D127" s="385">
        <v>-23.175877841917</v>
      </c>
      <c r="E127" s="391">
        <v>0.71044351042800002</v>
      </c>
      <c r="F127" s="384">
        <v>57.041776191848001</v>
      </c>
      <c r="G127" s="385">
        <v>14.260444047962</v>
      </c>
      <c r="H127" s="387">
        <v>3.621349999999</v>
      </c>
      <c r="I127" s="384">
        <v>11.26235</v>
      </c>
      <c r="J127" s="385">
        <v>-2.9980940479620002</v>
      </c>
      <c r="K127" s="392">
        <v>0.19744038057499999</v>
      </c>
    </row>
    <row r="128" spans="1:11" ht="14.4" customHeight="1" thickBot="1" x14ac:dyDescent="0.35">
      <c r="A128" s="401" t="s">
        <v>339</v>
      </c>
      <c r="B128" s="379">
        <v>40.023274550963997</v>
      </c>
      <c r="C128" s="379">
        <v>17.842860000000002</v>
      </c>
      <c r="D128" s="380">
        <v>-22.180414550963999</v>
      </c>
      <c r="E128" s="381">
        <v>0.44581209809</v>
      </c>
      <c r="F128" s="379">
        <v>17.813838615091999</v>
      </c>
      <c r="G128" s="380">
        <v>4.4534596537729998</v>
      </c>
      <c r="H128" s="382">
        <v>0.35369999999899998</v>
      </c>
      <c r="I128" s="379">
        <v>0.87439999999999996</v>
      </c>
      <c r="J128" s="380">
        <v>-3.5790596537730002</v>
      </c>
      <c r="K128" s="383">
        <v>4.9085434019999999E-2</v>
      </c>
    </row>
    <row r="129" spans="1:11" ht="14.4" customHeight="1" thickBot="1" x14ac:dyDescent="0.35">
      <c r="A129" s="401" t="s">
        <v>340</v>
      </c>
      <c r="B129" s="379">
        <v>40.015953290953</v>
      </c>
      <c r="C129" s="379">
        <v>39.020490000000002</v>
      </c>
      <c r="D129" s="380">
        <v>-0.99546329095300001</v>
      </c>
      <c r="E129" s="381">
        <v>0.97512333934100004</v>
      </c>
      <c r="F129" s="379">
        <v>39.227937576755998</v>
      </c>
      <c r="G129" s="380">
        <v>9.8069843941889996</v>
      </c>
      <c r="H129" s="382">
        <v>3.2676499999990001</v>
      </c>
      <c r="I129" s="379">
        <v>10.38795</v>
      </c>
      <c r="J129" s="380">
        <v>0.58096560581000001</v>
      </c>
      <c r="K129" s="383">
        <v>0.264809996183</v>
      </c>
    </row>
    <row r="130" spans="1:11" ht="14.4" customHeight="1" thickBot="1" x14ac:dyDescent="0.35">
      <c r="A130" s="400" t="s">
        <v>341</v>
      </c>
      <c r="B130" s="384">
        <v>0</v>
      </c>
      <c r="C130" s="384">
        <v>1.62</v>
      </c>
      <c r="D130" s="385">
        <v>1.62</v>
      </c>
      <c r="E130" s="386" t="s">
        <v>231</v>
      </c>
      <c r="F130" s="384">
        <v>1.9999999999989999</v>
      </c>
      <c r="G130" s="385">
        <v>0.49999999999900002</v>
      </c>
      <c r="H130" s="387">
        <v>0</v>
      </c>
      <c r="I130" s="384">
        <v>0.40500000000000003</v>
      </c>
      <c r="J130" s="385">
        <v>-9.4999999998999995E-2</v>
      </c>
      <c r="K130" s="392">
        <v>0.20250000000000001</v>
      </c>
    </row>
    <row r="131" spans="1:11" ht="14.4" customHeight="1" thickBot="1" x14ac:dyDescent="0.35">
      <c r="A131" s="401" t="s">
        <v>342</v>
      </c>
      <c r="B131" s="379">
        <v>0</v>
      </c>
      <c r="C131" s="379">
        <v>1.62</v>
      </c>
      <c r="D131" s="380">
        <v>1.62</v>
      </c>
      <c r="E131" s="389" t="s">
        <v>231</v>
      </c>
      <c r="F131" s="379">
        <v>1.9999999999989999</v>
      </c>
      <c r="G131" s="380">
        <v>0.49999999999900002</v>
      </c>
      <c r="H131" s="382">
        <v>0</v>
      </c>
      <c r="I131" s="379">
        <v>0.40500000000000003</v>
      </c>
      <c r="J131" s="380">
        <v>-9.4999999998999995E-2</v>
      </c>
      <c r="K131" s="383">
        <v>0.20250000000000001</v>
      </c>
    </row>
    <row r="132" spans="1:11" ht="14.4" customHeight="1" thickBot="1" x14ac:dyDescent="0.35">
      <c r="A132" s="400" t="s">
        <v>343</v>
      </c>
      <c r="B132" s="384">
        <v>456.683952939373</v>
      </c>
      <c r="C132" s="384">
        <v>418.86836000000102</v>
      </c>
      <c r="D132" s="385">
        <v>-37.815592939372003</v>
      </c>
      <c r="E132" s="391">
        <v>0.91719526666899998</v>
      </c>
      <c r="F132" s="384">
        <v>427.604758258907</v>
      </c>
      <c r="G132" s="385">
        <v>106.90118956472701</v>
      </c>
      <c r="H132" s="387">
        <v>33.971289999999001</v>
      </c>
      <c r="I132" s="384">
        <v>102.3733</v>
      </c>
      <c r="J132" s="385">
        <v>-4.5278895647260002</v>
      </c>
      <c r="K132" s="392">
        <v>0.23941104027099999</v>
      </c>
    </row>
    <row r="133" spans="1:11" ht="14.4" customHeight="1" thickBot="1" x14ac:dyDescent="0.35">
      <c r="A133" s="401" t="s">
        <v>344</v>
      </c>
      <c r="B133" s="379">
        <v>411.67178664397602</v>
      </c>
      <c r="C133" s="379">
        <v>380.63688000000099</v>
      </c>
      <c r="D133" s="380">
        <v>-31.034906643974999</v>
      </c>
      <c r="E133" s="381">
        <v>0.92461250041599996</v>
      </c>
      <c r="F133" s="379">
        <v>393.76690511269499</v>
      </c>
      <c r="G133" s="380">
        <v>98.441726278172993</v>
      </c>
      <c r="H133" s="382">
        <v>32.116729999999002</v>
      </c>
      <c r="I133" s="379">
        <v>96.350189999999998</v>
      </c>
      <c r="J133" s="380">
        <v>-2.0915362781729998</v>
      </c>
      <c r="K133" s="383">
        <v>0.24468838987899999</v>
      </c>
    </row>
    <row r="134" spans="1:11" ht="14.4" customHeight="1" thickBot="1" x14ac:dyDescent="0.35">
      <c r="A134" s="401" t="s">
        <v>345</v>
      </c>
      <c r="B134" s="379">
        <v>11.736888831096</v>
      </c>
      <c r="C134" s="379">
        <v>5.4691999999999998</v>
      </c>
      <c r="D134" s="380">
        <v>-6.2676888310959997</v>
      </c>
      <c r="E134" s="381">
        <v>0.46598379508400001</v>
      </c>
      <c r="F134" s="379">
        <v>0</v>
      </c>
      <c r="G134" s="380">
        <v>0</v>
      </c>
      <c r="H134" s="382">
        <v>0</v>
      </c>
      <c r="I134" s="379">
        <v>0</v>
      </c>
      <c r="J134" s="380">
        <v>0</v>
      </c>
      <c r="K134" s="390" t="s">
        <v>219</v>
      </c>
    </row>
    <row r="135" spans="1:11" ht="14.4" customHeight="1" thickBot="1" x14ac:dyDescent="0.35">
      <c r="A135" s="401" t="s">
        <v>346</v>
      </c>
      <c r="B135" s="379">
        <v>0.99009900989999999</v>
      </c>
      <c r="C135" s="379">
        <v>1.3069999999999999</v>
      </c>
      <c r="D135" s="380">
        <v>0.31690099009900002</v>
      </c>
      <c r="E135" s="381">
        <v>1.3200700000000001</v>
      </c>
      <c r="F135" s="379">
        <v>1.281348680759</v>
      </c>
      <c r="G135" s="380">
        <v>0.32033717018899999</v>
      </c>
      <c r="H135" s="382">
        <v>0</v>
      </c>
      <c r="I135" s="379">
        <v>0.36299999999999999</v>
      </c>
      <c r="J135" s="380">
        <v>4.2662829809999997E-2</v>
      </c>
      <c r="K135" s="383">
        <v>0.28329525401599998</v>
      </c>
    </row>
    <row r="136" spans="1:11" ht="14.4" customHeight="1" thickBot="1" x14ac:dyDescent="0.35">
      <c r="A136" s="401" t="s">
        <v>347</v>
      </c>
      <c r="B136" s="379">
        <v>32.285178454399002</v>
      </c>
      <c r="C136" s="379">
        <v>31.455279999999998</v>
      </c>
      <c r="D136" s="380">
        <v>-0.82989845439900001</v>
      </c>
      <c r="E136" s="381">
        <v>0.97429475399700005</v>
      </c>
      <c r="F136" s="379">
        <v>32.556504465450999</v>
      </c>
      <c r="G136" s="380">
        <v>8.1391261163620001</v>
      </c>
      <c r="H136" s="382">
        <v>1.85456</v>
      </c>
      <c r="I136" s="379">
        <v>5.6601100000000004</v>
      </c>
      <c r="J136" s="380">
        <v>-2.4790161163620001</v>
      </c>
      <c r="K136" s="383">
        <v>0.17385496670799999</v>
      </c>
    </row>
    <row r="137" spans="1:11" ht="14.4" customHeight="1" thickBot="1" x14ac:dyDescent="0.35">
      <c r="A137" s="400" t="s">
        <v>348</v>
      </c>
      <c r="B137" s="384">
        <v>1020.79290904397</v>
      </c>
      <c r="C137" s="384">
        <v>752.57517000000098</v>
      </c>
      <c r="D137" s="385">
        <v>-268.217739043964</v>
      </c>
      <c r="E137" s="391">
        <v>0.73724568747700003</v>
      </c>
      <c r="F137" s="384">
        <v>782.22892064962696</v>
      </c>
      <c r="G137" s="385">
        <v>195.557230162407</v>
      </c>
      <c r="H137" s="387">
        <v>240.48639999999901</v>
      </c>
      <c r="I137" s="384">
        <v>468.63801999999998</v>
      </c>
      <c r="J137" s="385">
        <v>273.08078983759299</v>
      </c>
      <c r="K137" s="392">
        <v>0.59910597477100003</v>
      </c>
    </row>
    <row r="138" spans="1:11" ht="14.4" customHeight="1" thickBot="1" x14ac:dyDescent="0.35">
      <c r="A138" s="401" t="s">
        <v>349</v>
      </c>
      <c r="B138" s="379">
        <v>40.227738858510001</v>
      </c>
      <c r="C138" s="379">
        <v>0</v>
      </c>
      <c r="D138" s="380">
        <v>-40.227738858510001</v>
      </c>
      <c r="E138" s="381">
        <v>0</v>
      </c>
      <c r="F138" s="379">
        <v>0</v>
      </c>
      <c r="G138" s="380">
        <v>0</v>
      </c>
      <c r="H138" s="382">
        <v>0</v>
      </c>
      <c r="I138" s="379">
        <v>4.63</v>
      </c>
      <c r="J138" s="380">
        <v>4.63</v>
      </c>
      <c r="K138" s="390" t="s">
        <v>231</v>
      </c>
    </row>
    <row r="139" spans="1:11" ht="14.4" customHeight="1" thickBot="1" x14ac:dyDescent="0.35">
      <c r="A139" s="401" t="s">
        <v>350</v>
      </c>
      <c r="B139" s="379">
        <v>255.02253579304801</v>
      </c>
      <c r="C139" s="379">
        <v>278.29691000000099</v>
      </c>
      <c r="D139" s="380">
        <v>23.274374206952</v>
      </c>
      <c r="E139" s="381">
        <v>1.0912639901979999</v>
      </c>
      <c r="F139" s="379">
        <v>298.60065412739101</v>
      </c>
      <c r="G139" s="380">
        <v>74.650163531846999</v>
      </c>
      <c r="H139" s="382">
        <v>5.9834499999990003</v>
      </c>
      <c r="I139" s="379">
        <v>55.259070000000001</v>
      </c>
      <c r="J139" s="380">
        <v>-19.391093531847002</v>
      </c>
      <c r="K139" s="383">
        <v>0.18506011033799999</v>
      </c>
    </row>
    <row r="140" spans="1:11" ht="14.4" customHeight="1" thickBot="1" x14ac:dyDescent="0.35">
      <c r="A140" s="401" t="s">
        <v>351</v>
      </c>
      <c r="B140" s="379">
        <v>180.990286483462</v>
      </c>
      <c r="C140" s="379">
        <v>77.230400000000003</v>
      </c>
      <c r="D140" s="380">
        <v>-103.759886483462</v>
      </c>
      <c r="E140" s="381">
        <v>0.42671019257699999</v>
      </c>
      <c r="F140" s="379">
        <v>103</v>
      </c>
      <c r="G140" s="380">
        <v>25.75</v>
      </c>
      <c r="H140" s="382">
        <v>0</v>
      </c>
      <c r="I140" s="379">
        <v>2.68</v>
      </c>
      <c r="J140" s="380">
        <v>-23.07</v>
      </c>
      <c r="K140" s="383">
        <v>2.6019417475000001E-2</v>
      </c>
    </row>
    <row r="141" spans="1:11" ht="14.4" customHeight="1" thickBot="1" x14ac:dyDescent="0.35">
      <c r="A141" s="401" t="s">
        <v>352</v>
      </c>
      <c r="B141" s="379">
        <v>514.02897888179598</v>
      </c>
      <c r="C141" s="379">
        <v>356.16314999999997</v>
      </c>
      <c r="D141" s="380">
        <v>-157.86582888179601</v>
      </c>
      <c r="E141" s="381">
        <v>0.69288535205599999</v>
      </c>
      <c r="F141" s="379">
        <v>335.58393497401602</v>
      </c>
      <c r="G141" s="380">
        <v>83.895983743504004</v>
      </c>
      <c r="H141" s="382">
        <v>234.502949999999</v>
      </c>
      <c r="I141" s="379">
        <v>406.06894999999997</v>
      </c>
      <c r="J141" s="380">
        <v>322.17296625649601</v>
      </c>
      <c r="K141" s="383">
        <v>1.2100369167889999</v>
      </c>
    </row>
    <row r="142" spans="1:11" ht="14.4" customHeight="1" thickBot="1" x14ac:dyDescent="0.35">
      <c r="A142" s="401" t="s">
        <v>353</v>
      </c>
      <c r="B142" s="379">
        <v>30.523369027148998</v>
      </c>
      <c r="C142" s="379">
        <v>40.884709999999998</v>
      </c>
      <c r="D142" s="380">
        <v>10.361340972851</v>
      </c>
      <c r="E142" s="381">
        <v>1.3394560070879999</v>
      </c>
      <c r="F142" s="379">
        <v>45.044331548218999</v>
      </c>
      <c r="G142" s="380">
        <v>11.261082887054</v>
      </c>
      <c r="H142" s="382">
        <v>0</v>
      </c>
      <c r="I142" s="379">
        <v>0</v>
      </c>
      <c r="J142" s="380">
        <v>-11.261082887054</v>
      </c>
      <c r="K142" s="383">
        <v>0</v>
      </c>
    </row>
    <row r="143" spans="1:11" ht="14.4" customHeight="1" thickBot="1" x14ac:dyDescent="0.35">
      <c r="A143" s="400" t="s">
        <v>354</v>
      </c>
      <c r="B143" s="384">
        <v>123.887246673467</v>
      </c>
      <c r="C143" s="384">
        <v>167.62</v>
      </c>
      <c r="D143" s="385">
        <v>43.732753326533</v>
      </c>
      <c r="E143" s="391">
        <v>1.3530044819039999</v>
      </c>
      <c r="F143" s="384">
        <v>190</v>
      </c>
      <c r="G143" s="385">
        <v>47.5</v>
      </c>
      <c r="H143" s="387">
        <v>11.622999999999999</v>
      </c>
      <c r="I143" s="384">
        <v>25.556000000000001</v>
      </c>
      <c r="J143" s="385">
        <v>-21.943999999999999</v>
      </c>
      <c r="K143" s="392">
        <v>0.13450526315700001</v>
      </c>
    </row>
    <row r="144" spans="1:11" ht="14.4" customHeight="1" thickBot="1" x14ac:dyDescent="0.35">
      <c r="A144" s="401" t="s">
        <v>355</v>
      </c>
      <c r="B144" s="379">
        <v>3.8872466734670001</v>
      </c>
      <c r="C144" s="379">
        <v>0</v>
      </c>
      <c r="D144" s="380">
        <v>-3.8872466734670001</v>
      </c>
      <c r="E144" s="381">
        <v>0</v>
      </c>
      <c r="F144" s="379">
        <v>0</v>
      </c>
      <c r="G144" s="380">
        <v>0</v>
      </c>
      <c r="H144" s="382">
        <v>0</v>
      </c>
      <c r="I144" s="379">
        <v>2.6859999999999999</v>
      </c>
      <c r="J144" s="380">
        <v>2.6859999999999999</v>
      </c>
      <c r="K144" s="390" t="s">
        <v>219</v>
      </c>
    </row>
    <row r="145" spans="1:11" ht="14.4" customHeight="1" thickBot="1" x14ac:dyDescent="0.35">
      <c r="A145" s="401" t="s">
        <v>356</v>
      </c>
      <c r="B145" s="379">
        <v>70</v>
      </c>
      <c r="C145" s="379">
        <v>124.90600000000001</v>
      </c>
      <c r="D145" s="380">
        <v>54.905999999999999</v>
      </c>
      <c r="E145" s="381">
        <v>1.784371428571</v>
      </c>
      <c r="F145" s="379">
        <v>140</v>
      </c>
      <c r="G145" s="380">
        <v>35</v>
      </c>
      <c r="H145" s="382">
        <v>3.0619999999990002</v>
      </c>
      <c r="I145" s="379">
        <v>5.7480000000000002</v>
      </c>
      <c r="J145" s="380">
        <v>-29.251999999999999</v>
      </c>
      <c r="K145" s="383">
        <v>4.1057142856999997E-2</v>
      </c>
    </row>
    <row r="146" spans="1:11" ht="14.4" customHeight="1" thickBot="1" x14ac:dyDescent="0.35">
      <c r="A146" s="401" t="s">
        <v>357</v>
      </c>
      <c r="B146" s="379">
        <v>50</v>
      </c>
      <c r="C146" s="379">
        <v>0</v>
      </c>
      <c r="D146" s="380">
        <v>-50</v>
      </c>
      <c r="E146" s="381">
        <v>0</v>
      </c>
      <c r="F146" s="379">
        <v>50</v>
      </c>
      <c r="G146" s="380">
        <v>12.5</v>
      </c>
      <c r="H146" s="382">
        <v>0</v>
      </c>
      <c r="I146" s="379">
        <v>0</v>
      </c>
      <c r="J146" s="380">
        <v>-12.5</v>
      </c>
      <c r="K146" s="383">
        <v>0</v>
      </c>
    </row>
    <row r="147" spans="1:11" ht="14.4" customHeight="1" thickBot="1" x14ac:dyDescent="0.35">
      <c r="A147" s="401" t="s">
        <v>358</v>
      </c>
      <c r="B147" s="379">
        <v>0</v>
      </c>
      <c r="C147" s="379">
        <v>42.713999999999999</v>
      </c>
      <c r="D147" s="380">
        <v>42.713999999999999</v>
      </c>
      <c r="E147" s="389" t="s">
        <v>219</v>
      </c>
      <c r="F147" s="379">
        <v>0</v>
      </c>
      <c r="G147" s="380">
        <v>0</v>
      </c>
      <c r="H147" s="382">
        <v>8.5609999999989999</v>
      </c>
      <c r="I147" s="379">
        <v>17.122</v>
      </c>
      <c r="J147" s="380">
        <v>17.122</v>
      </c>
      <c r="K147" s="390" t="s">
        <v>219</v>
      </c>
    </row>
    <row r="148" spans="1:11" ht="14.4" customHeight="1" thickBot="1" x14ac:dyDescent="0.35">
      <c r="A148" s="400" t="s">
        <v>359</v>
      </c>
      <c r="B148" s="384">
        <v>0</v>
      </c>
      <c r="C148" s="384">
        <v>6.0403799999999999</v>
      </c>
      <c r="D148" s="385">
        <v>6.0403799999999999</v>
      </c>
      <c r="E148" s="386" t="s">
        <v>219</v>
      </c>
      <c r="F148" s="384">
        <v>0</v>
      </c>
      <c r="G148" s="385">
        <v>0</v>
      </c>
      <c r="H148" s="387">
        <v>1.38971</v>
      </c>
      <c r="I148" s="384">
        <v>1.38971</v>
      </c>
      <c r="J148" s="385">
        <v>1.38971</v>
      </c>
      <c r="K148" s="388" t="s">
        <v>219</v>
      </c>
    </row>
    <row r="149" spans="1:11" ht="14.4" customHeight="1" thickBot="1" x14ac:dyDescent="0.35">
      <c r="A149" s="401" t="s">
        <v>360</v>
      </c>
      <c r="B149" s="379">
        <v>0</v>
      </c>
      <c r="C149" s="379">
        <v>0.92071999999999998</v>
      </c>
      <c r="D149" s="380">
        <v>0.92071999999999998</v>
      </c>
      <c r="E149" s="389" t="s">
        <v>219</v>
      </c>
      <c r="F149" s="379">
        <v>0</v>
      </c>
      <c r="G149" s="380">
        <v>0</v>
      </c>
      <c r="H149" s="382">
        <v>0.27413999999900002</v>
      </c>
      <c r="I149" s="379">
        <v>0.27413999999900002</v>
      </c>
      <c r="J149" s="380">
        <v>0.27413999999900002</v>
      </c>
      <c r="K149" s="390" t="s">
        <v>219</v>
      </c>
    </row>
    <row r="150" spans="1:11" ht="14.4" customHeight="1" thickBot="1" x14ac:dyDescent="0.35">
      <c r="A150" s="401" t="s">
        <v>361</v>
      </c>
      <c r="B150" s="379">
        <v>0</v>
      </c>
      <c r="C150" s="379">
        <v>3.3601700000000001</v>
      </c>
      <c r="D150" s="380">
        <v>3.3601700000000001</v>
      </c>
      <c r="E150" s="389" t="s">
        <v>219</v>
      </c>
      <c r="F150" s="379">
        <v>0</v>
      </c>
      <c r="G150" s="380">
        <v>0</v>
      </c>
      <c r="H150" s="382">
        <v>0.89048999999900003</v>
      </c>
      <c r="I150" s="379">
        <v>0.89048999999900003</v>
      </c>
      <c r="J150" s="380">
        <v>0.89048999999900003</v>
      </c>
      <c r="K150" s="390" t="s">
        <v>219</v>
      </c>
    </row>
    <row r="151" spans="1:11" ht="14.4" customHeight="1" thickBot="1" x14ac:dyDescent="0.35">
      <c r="A151" s="401" t="s">
        <v>362</v>
      </c>
      <c r="B151" s="379">
        <v>0</v>
      </c>
      <c r="C151" s="379">
        <v>1.6462699999999999</v>
      </c>
      <c r="D151" s="380">
        <v>1.6462699999999999</v>
      </c>
      <c r="E151" s="389" t="s">
        <v>219</v>
      </c>
      <c r="F151" s="379">
        <v>0</v>
      </c>
      <c r="G151" s="380">
        <v>0</v>
      </c>
      <c r="H151" s="382">
        <v>0.21448999999900001</v>
      </c>
      <c r="I151" s="379">
        <v>0.21448999999900001</v>
      </c>
      <c r="J151" s="380">
        <v>0.21448999999900001</v>
      </c>
      <c r="K151" s="390" t="s">
        <v>219</v>
      </c>
    </row>
    <row r="152" spans="1:11" ht="14.4" customHeight="1" thickBot="1" x14ac:dyDescent="0.35">
      <c r="A152" s="401" t="s">
        <v>363</v>
      </c>
      <c r="B152" s="379">
        <v>0</v>
      </c>
      <c r="C152" s="379">
        <v>0.11322</v>
      </c>
      <c r="D152" s="380">
        <v>0.11322</v>
      </c>
      <c r="E152" s="389" t="s">
        <v>219</v>
      </c>
      <c r="F152" s="379">
        <v>0</v>
      </c>
      <c r="G152" s="380">
        <v>0</v>
      </c>
      <c r="H152" s="382">
        <v>1.059E-2</v>
      </c>
      <c r="I152" s="379">
        <v>1.059E-2</v>
      </c>
      <c r="J152" s="380">
        <v>1.059E-2</v>
      </c>
      <c r="K152" s="390" t="s">
        <v>219</v>
      </c>
    </row>
    <row r="153" spans="1:11" ht="14.4" customHeight="1" thickBot="1" x14ac:dyDescent="0.35">
      <c r="A153" s="398" t="s">
        <v>30</v>
      </c>
      <c r="B153" s="379">
        <v>42786.4841649265</v>
      </c>
      <c r="C153" s="379">
        <v>47998.9820700001</v>
      </c>
      <c r="D153" s="380">
        <v>5212.4979050736201</v>
      </c>
      <c r="E153" s="381">
        <v>1.1218258056670001</v>
      </c>
      <c r="F153" s="379">
        <v>49545.294642000103</v>
      </c>
      <c r="G153" s="380">
        <v>12386.3236605</v>
      </c>
      <c r="H153" s="382">
        <v>4163.61077999999</v>
      </c>
      <c r="I153" s="379">
        <v>12292.68525</v>
      </c>
      <c r="J153" s="380">
        <v>-93.638410500008007</v>
      </c>
      <c r="K153" s="383">
        <v>0.24811004433</v>
      </c>
    </row>
    <row r="154" spans="1:11" ht="14.4" customHeight="1" thickBot="1" x14ac:dyDescent="0.35">
      <c r="A154" s="402" t="s">
        <v>364</v>
      </c>
      <c r="B154" s="384">
        <v>31511.284164926499</v>
      </c>
      <c r="C154" s="384">
        <v>35320.254000000103</v>
      </c>
      <c r="D154" s="385">
        <v>3808.9698350735898</v>
      </c>
      <c r="E154" s="391">
        <v>1.1208763760660001</v>
      </c>
      <c r="F154" s="384">
        <v>35562.020000000099</v>
      </c>
      <c r="G154" s="385">
        <v>8890.5050000000192</v>
      </c>
      <c r="H154" s="387">
        <v>3063.0999999999899</v>
      </c>
      <c r="I154" s="384">
        <v>9050.5849999999991</v>
      </c>
      <c r="J154" s="385">
        <v>160.079999999987</v>
      </c>
      <c r="K154" s="392">
        <v>0.25450143158299998</v>
      </c>
    </row>
    <row r="155" spans="1:11" ht="14.4" customHeight="1" thickBot="1" x14ac:dyDescent="0.35">
      <c r="A155" s="400" t="s">
        <v>365</v>
      </c>
      <c r="B155" s="384">
        <v>0</v>
      </c>
      <c r="C155" s="384">
        <v>-167.39268999999999</v>
      </c>
      <c r="D155" s="385">
        <v>-167.39268999999999</v>
      </c>
      <c r="E155" s="386" t="s">
        <v>219</v>
      </c>
      <c r="F155" s="384">
        <v>0</v>
      </c>
      <c r="G155" s="385">
        <v>0</v>
      </c>
      <c r="H155" s="387">
        <v>-44.728819999998997</v>
      </c>
      <c r="I155" s="384">
        <v>-44.728819999998997</v>
      </c>
      <c r="J155" s="385">
        <v>-44.728819999998997</v>
      </c>
      <c r="K155" s="388" t="s">
        <v>219</v>
      </c>
    </row>
    <row r="156" spans="1:11" ht="14.4" customHeight="1" thickBot="1" x14ac:dyDescent="0.35">
      <c r="A156" s="401" t="s">
        <v>366</v>
      </c>
      <c r="B156" s="379">
        <v>0</v>
      </c>
      <c r="C156" s="379">
        <v>-167.39268999999999</v>
      </c>
      <c r="D156" s="380">
        <v>-167.39268999999999</v>
      </c>
      <c r="E156" s="389" t="s">
        <v>219</v>
      </c>
      <c r="F156" s="379">
        <v>0</v>
      </c>
      <c r="G156" s="380">
        <v>0</v>
      </c>
      <c r="H156" s="382">
        <v>-44.728819999998997</v>
      </c>
      <c r="I156" s="379">
        <v>-44.728819999998997</v>
      </c>
      <c r="J156" s="380">
        <v>-44.728819999998997</v>
      </c>
      <c r="K156" s="390" t="s">
        <v>219</v>
      </c>
    </row>
    <row r="157" spans="1:11" ht="14.4" customHeight="1" thickBot="1" x14ac:dyDescent="0.35">
      <c r="A157" s="400" t="s">
        <v>367</v>
      </c>
      <c r="B157" s="384">
        <v>31319.999999999902</v>
      </c>
      <c r="C157" s="384">
        <v>35011.289000000099</v>
      </c>
      <c r="D157" s="385">
        <v>3691.2890000001598</v>
      </c>
      <c r="E157" s="391">
        <v>1.117857247765</v>
      </c>
      <c r="F157" s="384">
        <v>35132.550000000097</v>
      </c>
      <c r="G157" s="385">
        <v>8783.1375000000207</v>
      </c>
      <c r="H157" s="387">
        <v>3045.9189999999899</v>
      </c>
      <c r="I157" s="384">
        <v>8969.5910000000003</v>
      </c>
      <c r="J157" s="385">
        <v>186.453499999987</v>
      </c>
      <c r="K157" s="392">
        <v>0.255307143944</v>
      </c>
    </row>
    <row r="158" spans="1:11" ht="14.4" customHeight="1" thickBot="1" x14ac:dyDescent="0.35">
      <c r="A158" s="401" t="s">
        <v>368</v>
      </c>
      <c r="B158" s="379">
        <v>31319.999999999902</v>
      </c>
      <c r="C158" s="379">
        <v>35011.289000000099</v>
      </c>
      <c r="D158" s="380">
        <v>3691.2890000001598</v>
      </c>
      <c r="E158" s="381">
        <v>1.117857247765</v>
      </c>
      <c r="F158" s="379">
        <v>35132.550000000097</v>
      </c>
      <c r="G158" s="380">
        <v>8783.1375000000207</v>
      </c>
      <c r="H158" s="382">
        <v>3045.9189999999899</v>
      </c>
      <c r="I158" s="379">
        <v>8969.5910000000003</v>
      </c>
      <c r="J158" s="380">
        <v>186.453499999987</v>
      </c>
      <c r="K158" s="383">
        <v>0.255307143944</v>
      </c>
    </row>
    <row r="159" spans="1:11" ht="14.4" customHeight="1" thickBot="1" x14ac:dyDescent="0.35">
      <c r="A159" s="400" t="s">
        <v>369</v>
      </c>
      <c r="B159" s="384">
        <v>116.64116492655999</v>
      </c>
      <c r="C159" s="384">
        <v>168.04</v>
      </c>
      <c r="D159" s="385">
        <v>51.398835073439997</v>
      </c>
      <c r="E159" s="391">
        <v>1.440657765256</v>
      </c>
      <c r="F159" s="384">
        <v>174.92</v>
      </c>
      <c r="G159" s="385">
        <v>43.73</v>
      </c>
      <c r="H159" s="387">
        <v>14.574999999999999</v>
      </c>
      <c r="I159" s="384">
        <v>40.6</v>
      </c>
      <c r="J159" s="385">
        <v>-3.13</v>
      </c>
      <c r="K159" s="392">
        <v>0.23210610564799999</v>
      </c>
    </row>
    <row r="160" spans="1:11" ht="14.4" customHeight="1" thickBot="1" x14ac:dyDescent="0.35">
      <c r="A160" s="401" t="s">
        <v>370</v>
      </c>
      <c r="B160" s="379">
        <v>116.64116492655999</v>
      </c>
      <c r="C160" s="379">
        <v>168.04</v>
      </c>
      <c r="D160" s="380">
        <v>51.398835073439997</v>
      </c>
      <c r="E160" s="381">
        <v>1.440657765256</v>
      </c>
      <c r="F160" s="379">
        <v>174.92</v>
      </c>
      <c r="G160" s="380">
        <v>43.73</v>
      </c>
      <c r="H160" s="382">
        <v>14.574999999999999</v>
      </c>
      <c r="I160" s="379">
        <v>40.6</v>
      </c>
      <c r="J160" s="380">
        <v>-3.13</v>
      </c>
      <c r="K160" s="383">
        <v>0.23210610564799999</v>
      </c>
    </row>
    <row r="161" spans="1:11" ht="14.4" customHeight="1" thickBot="1" x14ac:dyDescent="0.35">
      <c r="A161" s="400" t="s">
        <v>371</v>
      </c>
      <c r="B161" s="384">
        <v>74.643000000000001</v>
      </c>
      <c r="C161" s="384">
        <v>114.175</v>
      </c>
      <c r="D161" s="385">
        <v>39.531999999999996</v>
      </c>
      <c r="E161" s="391">
        <v>1.529614297388</v>
      </c>
      <c r="F161" s="384">
        <v>120.51</v>
      </c>
      <c r="G161" s="385">
        <v>30.127500000000001</v>
      </c>
      <c r="H161" s="387">
        <v>1.1060000000000001</v>
      </c>
      <c r="I161" s="384">
        <v>35.893999999999998</v>
      </c>
      <c r="J161" s="385">
        <v>5.7664999999999997</v>
      </c>
      <c r="K161" s="392">
        <v>0.29785080076300002</v>
      </c>
    </row>
    <row r="162" spans="1:11" ht="14.4" customHeight="1" thickBot="1" x14ac:dyDescent="0.35">
      <c r="A162" s="401" t="s">
        <v>372</v>
      </c>
      <c r="B162" s="379">
        <v>74.643000000000001</v>
      </c>
      <c r="C162" s="379">
        <v>114.175</v>
      </c>
      <c r="D162" s="380">
        <v>39.531999999999996</v>
      </c>
      <c r="E162" s="381">
        <v>1.529614297388</v>
      </c>
      <c r="F162" s="379">
        <v>120.51</v>
      </c>
      <c r="G162" s="380">
        <v>30.127500000000001</v>
      </c>
      <c r="H162" s="382">
        <v>1.1060000000000001</v>
      </c>
      <c r="I162" s="379">
        <v>35.893999999999998</v>
      </c>
      <c r="J162" s="380">
        <v>5.7664999999999997</v>
      </c>
      <c r="K162" s="383">
        <v>0.29785080076300002</v>
      </c>
    </row>
    <row r="163" spans="1:11" ht="14.4" customHeight="1" thickBot="1" x14ac:dyDescent="0.35">
      <c r="A163" s="403" t="s">
        <v>373</v>
      </c>
      <c r="B163" s="379">
        <v>0</v>
      </c>
      <c r="C163" s="379">
        <v>26.75</v>
      </c>
      <c r="D163" s="380">
        <v>26.75</v>
      </c>
      <c r="E163" s="389" t="s">
        <v>219</v>
      </c>
      <c r="F163" s="379">
        <v>134.04</v>
      </c>
      <c r="G163" s="380">
        <v>33.51</v>
      </c>
      <c r="H163" s="382">
        <v>1.5</v>
      </c>
      <c r="I163" s="379">
        <v>4.5</v>
      </c>
      <c r="J163" s="380">
        <v>-29.01</v>
      </c>
      <c r="K163" s="383">
        <v>3.3572068039000001E-2</v>
      </c>
    </row>
    <row r="164" spans="1:11" ht="14.4" customHeight="1" thickBot="1" x14ac:dyDescent="0.35">
      <c r="A164" s="401" t="s">
        <v>374</v>
      </c>
      <c r="B164" s="379">
        <v>0</v>
      </c>
      <c r="C164" s="379">
        <v>26.75</v>
      </c>
      <c r="D164" s="380">
        <v>26.75</v>
      </c>
      <c r="E164" s="389" t="s">
        <v>219</v>
      </c>
      <c r="F164" s="379">
        <v>134.04</v>
      </c>
      <c r="G164" s="380">
        <v>33.51</v>
      </c>
      <c r="H164" s="382">
        <v>1.5</v>
      </c>
      <c r="I164" s="379">
        <v>4.5</v>
      </c>
      <c r="J164" s="380">
        <v>-29.01</v>
      </c>
      <c r="K164" s="383">
        <v>3.3572068039000001E-2</v>
      </c>
    </row>
    <row r="165" spans="1:11" ht="14.4" customHeight="1" thickBot="1" x14ac:dyDescent="0.35">
      <c r="A165" s="400" t="s">
        <v>375</v>
      </c>
      <c r="B165" s="384">
        <v>0</v>
      </c>
      <c r="C165" s="384">
        <v>167.39268999999999</v>
      </c>
      <c r="D165" s="385">
        <v>167.39268999999999</v>
      </c>
      <c r="E165" s="386" t="s">
        <v>219</v>
      </c>
      <c r="F165" s="384">
        <v>0</v>
      </c>
      <c r="G165" s="385">
        <v>0</v>
      </c>
      <c r="H165" s="387">
        <v>44.728819999998997</v>
      </c>
      <c r="I165" s="384">
        <v>44.728819999998997</v>
      </c>
      <c r="J165" s="385">
        <v>44.728819999998997</v>
      </c>
      <c r="K165" s="388" t="s">
        <v>219</v>
      </c>
    </row>
    <row r="166" spans="1:11" ht="14.4" customHeight="1" thickBot="1" x14ac:dyDescent="0.35">
      <c r="A166" s="401" t="s">
        <v>376</v>
      </c>
      <c r="B166" s="379">
        <v>0</v>
      </c>
      <c r="C166" s="379">
        <v>167.08499</v>
      </c>
      <c r="D166" s="380">
        <v>167.08499</v>
      </c>
      <c r="E166" s="389" t="s">
        <v>219</v>
      </c>
      <c r="F166" s="379">
        <v>0</v>
      </c>
      <c r="G166" s="380">
        <v>0</v>
      </c>
      <c r="H166" s="382">
        <v>44.470039999999003</v>
      </c>
      <c r="I166" s="379">
        <v>44.470039999999003</v>
      </c>
      <c r="J166" s="380">
        <v>44.470039999999003</v>
      </c>
      <c r="K166" s="390" t="s">
        <v>219</v>
      </c>
    </row>
    <row r="167" spans="1:11" ht="14.4" customHeight="1" thickBot="1" x14ac:dyDescent="0.35">
      <c r="A167" s="401" t="s">
        <v>377</v>
      </c>
      <c r="B167" s="379">
        <v>0</v>
      </c>
      <c r="C167" s="379">
        <v>0.30769999999999997</v>
      </c>
      <c r="D167" s="380">
        <v>0.30769999999999997</v>
      </c>
      <c r="E167" s="389" t="s">
        <v>219</v>
      </c>
      <c r="F167" s="379">
        <v>0</v>
      </c>
      <c r="G167" s="380">
        <v>0</v>
      </c>
      <c r="H167" s="382">
        <v>0.25877999999899998</v>
      </c>
      <c r="I167" s="379">
        <v>0.25877999999899998</v>
      </c>
      <c r="J167" s="380">
        <v>0.25877999999899998</v>
      </c>
      <c r="K167" s="390" t="s">
        <v>219</v>
      </c>
    </row>
    <row r="168" spans="1:11" ht="14.4" customHeight="1" thickBot="1" x14ac:dyDescent="0.35">
      <c r="A168" s="399" t="s">
        <v>378</v>
      </c>
      <c r="B168" s="379">
        <v>10648.8</v>
      </c>
      <c r="C168" s="379">
        <v>11977.128409999999</v>
      </c>
      <c r="D168" s="380">
        <v>1328.3284100000201</v>
      </c>
      <c r="E168" s="381">
        <v>1.124739727481</v>
      </c>
      <c r="F168" s="379">
        <v>13053.56</v>
      </c>
      <c r="G168" s="380">
        <v>3263.39</v>
      </c>
      <c r="H168" s="382">
        <v>1040.09509</v>
      </c>
      <c r="I168" s="379">
        <v>3063.0335799999998</v>
      </c>
      <c r="J168" s="380">
        <v>-200.35641999999601</v>
      </c>
      <c r="K168" s="383">
        <v>0.234651204728</v>
      </c>
    </row>
    <row r="169" spans="1:11" ht="14.4" customHeight="1" thickBot="1" x14ac:dyDescent="0.35">
      <c r="A169" s="400" t="s">
        <v>379</v>
      </c>
      <c r="B169" s="384">
        <v>0</v>
      </c>
      <c r="C169" s="384">
        <v>-56.81015</v>
      </c>
      <c r="D169" s="385">
        <v>-56.81015</v>
      </c>
      <c r="E169" s="386" t="s">
        <v>219</v>
      </c>
      <c r="F169" s="384">
        <v>0</v>
      </c>
      <c r="G169" s="385">
        <v>0</v>
      </c>
      <c r="H169" s="387">
        <v>-15.11979</v>
      </c>
      <c r="I169" s="384">
        <v>-15.11979</v>
      </c>
      <c r="J169" s="385">
        <v>-15.11979</v>
      </c>
      <c r="K169" s="388" t="s">
        <v>219</v>
      </c>
    </row>
    <row r="170" spans="1:11" ht="14.4" customHeight="1" thickBot="1" x14ac:dyDescent="0.35">
      <c r="A170" s="401" t="s">
        <v>380</v>
      </c>
      <c r="B170" s="379">
        <v>0</v>
      </c>
      <c r="C170" s="379">
        <v>-56.81015</v>
      </c>
      <c r="D170" s="380">
        <v>-56.81015</v>
      </c>
      <c r="E170" s="389" t="s">
        <v>219</v>
      </c>
      <c r="F170" s="379">
        <v>0</v>
      </c>
      <c r="G170" s="380">
        <v>0</v>
      </c>
      <c r="H170" s="382">
        <v>-15.11979</v>
      </c>
      <c r="I170" s="379">
        <v>-15.11979</v>
      </c>
      <c r="J170" s="380">
        <v>-15.11979</v>
      </c>
      <c r="K170" s="390" t="s">
        <v>219</v>
      </c>
    </row>
    <row r="171" spans="1:11" ht="14.4" customHeight="1" thickBot="1" x14ac:dyDescent="0.35">
      <c r="A171" s="400" t="s">
        <v>381</v>
      </c>
      <c r="B171" s="384">
        <v>2818.8000000000102</v>
      </c>
      <c r="C171" s="384">
        <v>3170.1024300000099</v>
      </c>
      <c r="D171" s="385">
        <v>351.30243000000002</v>
      </c>
      <c r="E171" s="391">
        <v>1.1246283631330001</v>
      </c>
      <c r="F171" s="384">
        <v>3455.3599999999901</v>
      </c>
      <c r="G171" s="385">
        <v>863.83999999999901</v>
      </c>
      <c r="H171" s="387">
        <v>275.31533999999903</v>
      </c>
      <c r="I171" s="384">
        <v>810.79832999999996</v>
      </c>
      <c r="J171" s="385">
        <v>-53.041669999998</v>
      </c>
      <c r="K171" s="392">
        <v>0.234649451866</v>
      </c>
    </row>
    <row r="172" spans="1:11" ht="14.4" customHeight="1" thickBot="1" x14ac:dyDescent="0.35">
      <c r="A172" s="401" t="s">
        <v>382</v>
      </c>
      <c r="B172" s="379">
        <v>2818.8000000000102</v>
      </c>
      <c r="C172" s="379">
        <v>3170.1024300000099</v>
      </c>
      <c r="D172" s="380">
        <v>351.30243000000002</v>
      </c>
      <c r="E172" s="381">
        <v>1.1246283631330001</v>
      </c>
      <c r="F172" s="379">
        <v>3455.3599999999901</v>
      </c>
      <c r="G172" s="380">
        <v>863.83999999999901</v>
      </c>
      <c r="H172" s="382">
        <v>275.31533999999903</v>
      </c>
      <c r="I172" s="379">
        <v>810.79832999999996</v>
      </c>
      <c r="J172" s="380">
        <v>-53.041669999998</v>
      </c>
      <c r="K172" s="383">
        <v>0.234649451866</v>
      </c>
    </row>
    <row r="173" spans="1:11" ht="14.4" customHeight="1" thickBot="1" x14ac:dyDescent="0.35">
      <c r="A173" s="400" t="s">
        <v>383</v>
      </c>
      <c r="B173" s="384">
        <v>7829.99999999999</v>
      </c>
      <c r="C173" s="384">
        <v>8807.0259800000094</v>
      </c>
      <c r="D173" s="385">
        <v>977.02598000002399</v>
      </c>
      <c r="E173" s="391">
        <v>1.1247798186460001</v>
      </c>
      <c r="F173" s="384">
        <v>9598.1999999999898</v>
      </c>
      <c r="G173" s="385">
        <v>2399.5500000000002</v>
      </c>
      <c r="H173" s="387">
        <v>764.77974999999799</v>
      </c>
      <c r="I173" s="384">
        <v>2252.2352500000002</v>
      </c>
      <c r="J173" s="385">
        <v>-147.31474999999699</v>
      </c>
      <c r="K173" s="392">
        <v>0.23465183576000001</v>
      </c>
    </row>
    <row r="174" spans="1:11" ht="14.4" customHeight="1" thickBot="1" x14ac:dyDescent="0.35">
      <c r="A174" s="401" t="s">
        <v>384</v>
      </c>
      <c r="B174" s="379">
        <v>7829.99999999999</v>
      </c>
      <c r="C174" s="379">
        <v>8807.0259800000094</v>
      </c>
      <c r="D174" s="380">
        <v>977.02598000002399</v>
      </c>
      <c r="E174" s="381">
        <v>1.1247798186460001</v>
      </c>
      <c r="F174" s="379">
        <v>9598.1999999999898</v>
      </c>
      <c r="G174" s="380">
        <v>2399.5500000000002</v>
      </c>
      <c r="H174" s="382">
        <v>764.77974999999799</v>
      </c>
      <c r="I174" s="379">
        <v>2252.2352500000002</v>
      </c>
      <c r="J174" s="380">
        <v>-147.31474999999699</v>
      </c>
      <c r="K174" s="383">
        <v>0.23465183576000001</v>
      </c>
    </row>
    <row r="175" spans="1:11" ht="14.4" customHeight="1" thickBot="1" x14ac:dyDescent="0.35">
      <c r="A175" s="400" t="s">
        <v>385</v>
      </c>
      <c r="B175" s="384">
        <v>0</v>
      </c>
      <c r="C175" s="384">
        <v>56.81015</v>
      </c>
      <c r="D175" s="385">
        <v>56.81015</v>
      </c>
      <c r="E175" s="386" t="s">
        <v>219</v>
      </c>
      <c r="F175" s="384">
        <v>0</v>
      </c>
      <c r="G175" s="385">
        <v>0</v>
      </c>
      <c r="H175" s="387">
        <v>15.11979</v>
      </c>
      <c r="I175" s="384">
        <v>15.11979</v>
      </c>
      <c r="J175" s="385">
        <v>15.11979</v>
      </c>
      <c r="K175" s="388" t="s">
        <v>219</v>
      </c>
    </row>
    <row r="176" spans="1:11" ht="14.4" customHeight="1" thickBot="1" x14ac:dyDescent="0.35">
      <c r="A176" s="401" t="s">
        <v>386</v>
      </c>
      <c r="B176" s="379">
        <v>0</v>
      </c>
      <c r="C176" s="379">
        <v>15.03763</v>
      </c>
      <c r="D176" s="380">
        <v>15.03763</v>
      </c>
      <c r="E176" s="389" t="s">
        <v>219</v>
      </c>
      <c r="F176" s="379">
        <v>0</v>
      </c>
      <c r="G176" s="380">
        <v>0</v>
      </c>
      <c r="H176" s="382">
        <v>4.0022799999989997</v>
      </c>
      <c r="I176" s="379">
        <v>4.0022799999989997</v>
      </c>
      <c r="J176" s="380">
        <v>4.0022799999989997</v>
      </c>
      <c r="K176" s="390" t="s">
        <v>219</v>
      </c>
    </row>
    <row r="177" spans="1:11" ht="14.4" customHeight="1" thickBot="1" x14ac:dyDescent="0.35">
      <c r="A177" s="401" t="s">
        <v>387</v>
      </c>
      <c r="B177" s="379">
        <v>0</v>
      </c>
      <c r="C177" s="379">
        <v>41.77252</v>
      </c>
      <c r="D177" s="380">
        <v>41.77252</v>
      </c>
      <c r="E177" s="389" t="s">
        <v>219</v>
      </c>
      <c r="F177" s="379">
        <v>0</v>
      </c>
      <c r="G177" s="380">
        <v>0</v>
      </c>
      <c r="H177" s="382">
        <v>11.117509999999999</v>
      </c>
      <c r="I177" s="379">
        <v>11.117509999999999</v>
      </c>
      <c r="J177" s="380">
        <v>11.117509999999999</v>
      </c>
      <c r="K177" s="390" t="s">
        <v>219</v>
      </c>
    </row>
    <row r="178" spans="1:11" ht="14.4" customHeight="1" thickBot="1" x14ac:dyDescent="0.35">
      <c r="A178" s="399" t="s">
        <v>388</v>
      </c>
      <c r="B178" s="379">
        <v>0</v>
      </c>
      <c r="C178" s="379">
        <v>0</v>
      </c>
      <c r="D178" s="380">
        <v>0</v>
      </c>
      <c r="E178" s="381">
        <v>1</v>
      </c>
      <c r="F178" s="379">
        <v>159.864642</v>
      </c>
      <c r="G178" s="380">
        <v>39.966160500000001</v>
      </c>
      <c r="H178" s="382">
        <v>0</v>
      </c>
      <c r="I178" s="379">
        <v>0</v>
      </c>
      <c r="J178" s="380">
        <v>-39.966160500000001</v>
      </c>
      <c r="K178" s="383">
        <v>0</v>
      </c>
    </row>
    <row r="179" spans="1:11" ht="14.4" customHeight="1" thickBot="1" x14ac:dyDescent="0.35">
      <c r="A179" s="400" t="s">
        <v>389</v>
      </c>
      <c r="B179" s="384">
        <v>0</v>
      </c>
      <c r="C179" s="384">
        <v>0</v>
      </c>
      <c r="D179" s="385">
        <v>0</v>
      </c>
      <c r="E179" s="391">
        <v>1</v>
      </c>
      <c r="F179" s="384">
        <v>159.864642</v>
      </c>
      <c r="G179" s="385">
        <v>39.966160500000001</v>
      </c>
      <c r="H179" s="387">
        <v>0</v>
      </c>
      <c r="I179" s="384">
        <v>0</v>
      </c>
      <c r="J179" s="385">
        <v>-39.966160500000001</v>
      </c>
      <c r="K179" s="392">
        <v>0</v>
      </c>
    </row>
    <row r="180" spans="1:11" ht="14.4" customHeight="1" thickBot="1" x14ac:dyDescent="0.35">
      <c r="A180" s="401" t="s">
        <v>390</v>
      </c>
      <c r="B180" s="379">
        <v>0</v>
      </c>
      <c r="C180" s="379">
        <v>0</v>
      </c>
      <c r="D180" s="380">
        <v>0</v>
      </c>
      <c r="E180" s="381">
        <v>1</v>
      </c>
      <c r="F180" s="379">
        <v>159.864642</v>
      </c>
      <c r="G180" s="380">
        <v>39.966160500000001</v>
      </c>
      <c r="H180" s="382">
        <v>0</v>
      </c>
      <c r="I180" s="379">
        <v>0</v>
      </c>
      <c r="J180" s="380">
        <v>-39.966160500000001</v>
      </c>
      <c r="K180" s="383">
        <v>0</v>
      </c>
    </row>
    <row r="181" spans="1:11" ht="14.4" customHeight="1" thickBot="1" x14ac:dyDescent="0.35">
      <c r="A181" s="399" t="s">
        <v>391</v>
      </c>
      <c r="B181" s="379">
        <v>626.40000000000202</v>
      </c>
      <c r="C181" s="379">
        <v>701.59966000000099</v>
      </c>
      <c r="D181" s="380">
        <v>75.199659999998005</v>
      </c>
      <c r="E181" s="381">
        <v>1.120050542784</v>
      </c>
      <c r="F181" s="379">
        <v>769.849999999999</v>
      </c>
      <c r="G181" s="380">
        <v>192.46250000000001</v>
      </c>
      <c r="H181" s="382">
        <v>60.415689999999003</v>
      </c>
      <c r="I181" s="379">
        <v>179.06666999999999</v>
      </c>
      <c r="J181" s="380">
        <v>-13.395829999999</v>
      </c>
      <c r="K181" s="383">
        <v>0.23259942846000001</v>
      </c>
    </row>
    <row r="182" spans="1:11" ht="14.4" customHeight="1" thickBot="1" x14ac:dyDescent="0.35">
      <c r="A182" s="400" t="s">
        <v>392</v>
      </c>
      <c r="B182" s="384">
        <v>0</v>
      </c>
      <c r="C182" s="384">
        <v>-3.3452899999999999</v>
      </c>
      <c r="D182" s="385">
        <v>-3.3452899999999999</v>
      </c>
      <c r="E182" s="386" t="s">
        <v>219</v>
      </c>
      <c r="F182" s="384">
        <v>0</v>
      </c>
      <c r="G182" s="385">
        <v>0</v>
      </c>
      <c r="H182" s="387">
        <v>-0.89464999999899997</v>
      </c>
      <c r="I182" s="384">
        <v>-0.89464999999899997</v>
      </c>
      <c r="J182" s="385">
        <v>-0.89464999999899997</v>
      </c>
      <c r="K182" s="388" t="s">
        <v>219</v>
      </c>
    </row>
    <row r="183" spans="1:11" ht="14.4" customHeight="1" thickBot="1" x14ac:dyDescent="0.35">
      <c r="A183" s="401" t="s">
        <v>393</v>
      </c>
      <c r="B183" s="379">
        <v>0</v>
      </c>
      <c r="C183" s="379">
        <v>-3.3452899999999999</v>
      </c>
      <c r="D183" s="380">
        <v>-3.3452899999999999</v>
      </c>
      <c r="E183" s="389" t="s">
        <v>219</v>
      </c>
      <c r="F183" s="379">
        <v>0</v>
      </c>
      <c r="G183" s="380">
        <v>0</v>
      </c>
      <c r="H183" s="382">
        <v>-0.89464999999899997</v>
      </c>
      <c r="I183" s="379">
        <v>-0.89464999999899997</v>
      </c>
      <c r="J183" s="380">
        <v>-0.89464999999899997</v>
      </c>
      <c r="K183" s="390" t="s">
        <v>219</v>
      </c>
    </row>
    <row r="184" spans="1:11" ht="14.4" customHeight="1" thickBot="1" x14ac:dyDescent="0.35">
      <c r="A184" s="400" t="s">
        <v>394</v>
      </c>
      <c r="B184" s="384">
        <v>626.40000000000202</v>
      </c>
      <c r="C184" s="384">
        <v>701.59966000000099</v>
      </c>
      <c r="D184" s="385">
        <v>75.199659999998005</v>
      </c>
      <c r="E184" s="391">
        <v>1.120050542784</v>
      </c>
      <c r="F184" s="384">
        <v>769.849999999999</v>
      </c>
      <c r="G184" s="385">
        <v>192.46250000000001</v>
      </c>
      <c r="H184" s="387">
        <v>60.415689999999003</v>
      </c>
      <c r="I184" s="384">
        <v>179.06666999999999</v>
      </c>
      <c r="J184" s="385">
        <v>-13.395829999999</v>
      </c>
      <c r="K184" s="392">
        <v>0.23259942846000001</v>
      </c>
    </row>
    <row r="185" spans="1:11" ht="14.4" customHeight="1" thickBot="1" x14ac:dyDescent="0.35">
      <c r="A185" s="401" t="s">
        <v>395</v>
      </c>
      <c r="B185" s="379">
        <v>626.40000000000202</v>
      </c>
      <c r="C185" s="379">
        <v>701.59966000000099</v>
      </c>
      <c r="D185" s="380">
        <v>75.199659999998005</v>
      </c>
      <c r="E185" s="381">
        <v>1.120050542784</v>
      </c>
      <c r="F185" s="379">
        <v>769.849999999999</v>
      </c>
      <c r="G185" s="380">
        <v>192.46250000000001</v>
      </c>
      <c r="H185" s="382">
        <v>60.415689999999003</v>
      </c>
      <c r="I185" s="379">
        <v>179.06666999999999</v>
      </c>
      <c r="J185" s="380">
        <v>-13.395829999999</v>
      </c>
      <c r="K185" s="383">
        <v>0.23259942846000001</v>
      </c>
    </row>
    <row r="186" spans="1:11" ht="14.4" customHeight="1" thickBot="1" x14ac:dyDescent="0.35">
      <c r="A186" s="400" t="s">
        <v>396</v>
      </c>
      <c r="B186" s="384">
        <v>0</v>
      </c>
      <c r="C186" s="384">
        <v>3.3452899999999999</v>
      </c>
      <c r="D186" s="385">
        <v>3.3452899999999999</v>
      </c>
      <c r="E186" s="386" t="s">
        <v>219</v>
      </c>
      <c r="F186" s="384">
        <v>0</v>
      </c>
      <c r="G186" s="385">
        <v>0</v>
      </c>
      <c r="H186" s="387">
        <v>0.89464999999899997</v>
      </c>
      <c r="I186" s="384">
        <v>0.89464999999899997</v>
      </c>
      <c r="J186" s="385">
        <v>0.89464999999899997</v>
      </c>
      <c r="K186" s="388" t="s">
        <v>219</v>
      </c>
    </row>
    <row r="187" spans="1:11" ht="14.4" customHeight="1" thickBot="1" x14ac:dyDescent="0.35">
      <c r="A187" s="401" t="s">
        <v>397</v>
      </c>
      <c r="B187" s="379">
        <v>0</v>
      </c>
      <c r="C187" s="379">
        <v>3.3452899999999999</v>
      </c>
      <c r="D187" s="380">
        <v>3.3452899999999999</v>
      </c>
      <c r="E187" s="389" t="s">
        <v>219</v>
      </c>
      <c r="F187" s="379">
        <v>0</v>
      </c>
      <c r="G187" s="380">
        <v>0</v>
      </c>
      <c r="H187" s="382">
        <v>0.89464999999899997</v>
      </c>
      <c r="I187" s="379">
        <v>0.89464999999899997</v>
      </c>
      <c r="J187" s="380">
        <v>0.89464999999899997</v>
      </c>
      <c r="K187" s="390" t="s">
        <v>219</v>
      </c>
    </row>
    <row r="188" spans="1:11" ht="14.4" customHeight="1" thickBot="1" x14ac:dyDescent="0.35">
      <c r="A188" s="398" t="s">
        <v>398</v>
      </c>
      <c r="B188" s="379">
        <v>0</v>
      </c>
      <c r="C188" s="379">
        <v>789.24213000000202</v>
      </c>
      <c r="D188" s="380">
        <v>789.24213000000202</v>
      </c>
      <c r="E188" s="389" t="s">
        <v>219</v>
      </c>
      <c r="F188" s="379">
        <v>0</v>
      </c>
      <c r="G188" s="380">
        <v>0</v>
      </c>
      <c r="H188" s="382">
        <v>56.602059999999</v>
      </c>
      <c r="I188" s="379">
        <v>232.99909</v>
      </c>
      <c r="J188" s="380">
        <v>232.99909</v>
      </c>
      <c r="K188" s="390" t="s">
        <v>219</v>
      </c>
    </row>
    <row r="189" spans="1:11" ht="14.4" customHeight="1" thickBot="1" x14ac:dyDescent="0.35">
      <c r="A189" s="399" t="s">
        <v>399</v>
      </c>
      <c r="B189" s="379">
        <v>0</v>
      </c>
      <c r="C189" s="379">
        <v>789.24213000000202</v>
      </c>
      <c r="D189" s="380">
        <v>789.24213000000202</v>
      </c>
      <c r="E189" s="389" t="s">
        <v>219</v>
      </c>
      <c r="F189" s="379">
        <v>0</v>
      </c>
      <c r="G189" s="380">
        <v>0</v>
      </c>
      <c r="H189" s="382">
        <v>56.602059999999</v>
      </c>
      <c r="I189" s="379">
        <v>232.99909</v>
      </c>
      <c r="J189" s="380">
        <v>232.99909</v>
      </c>
      <c r="K189" s="390" t="s">
        <v>219</v>
      </c>
    </row>
    <row r="190" spans="1:11" ht="14.4" customHeight="1" thickBot="1" x14ac:dyDescent="0.35">
      <c r="A190" s="400" t="s">
        <v>400</v>
      </c>
      <c r="B190" s="384">
        <v>0</v>
      </c>
      <c r="C190" s="384">
        <v>-7.3539599999999998</v>
      </c>
      <c r="D190" s="385">
        <v>-7.3539599999999998</v>
      </c>
      <c r="E190" s="386" t="s">
        <v>219</v>
      </c>
      <c r="F190" s="384">
        <v>0</v>
      </c>
      <c r="G190" s="385">
        <v>0</v>
      </c>
      <c r="H190" s="387">
        <v>-2.8438599999990002</v>
      </c>
      <c r="I190" s="384">
        <v>-2.8438599999990002</v>
      </c>
      <c r="J190" s="385">
        <v>-2.8438599999990002</v>
      </c>
      <c r="K190" s="388" t="s">
        <v>219</v>
      </c>
    </row>
    <row r="191" spans="1:11" ht="14.4" customHeight="1" thickBot="1" x14ac:dyDescent="0.35">
      <c r="A191" s="401" t="s">
        <v>401</v>
      </c>
      <c r="B191" s="379">
        <v>0</v>
      </c>
      <c r="C191" s="379">
        <v>-7.3539599999999998</v>
      </c>
      <c r="D191" s="380">
        <v>-7.3539599999999998</v>
      </c>
      <c r="E191" s="389" t="s">
        <v>219</v>
      </c>
      <c r="F191" s="379">
        <v>0</v>
      </c>
      <c r="G191" s="380">
        <v>0</v>
      </c>
      <c r="H191" s="382">
        <v>-2.8438599999990002</v>
      </c>
      <c r="I191" s="379">
        <v>-2.8438599999990002</v>
      </c>
      <c r="J191" s="380">
        <v>-2.8438599999990002</v>
      </c>
      <c r="K191" s="390" t="s">
        <v>219</v>
      </c>
    </row>
    <row r="192" spans="1:11" ht="14.4" customHeight="1" thickBot="1" x14ac:dyDescent="0.35">
      <c r="A192" s="400" t="s">
        <v>402</v>
      </c>
      <c r="B192" s="384">
        <v>0</v>
      </c>
      <c r="C192" s="384">
        <v>0.88934999999999997</v>
      </c>
      <c r="D192" s="385">
        <v>0.88934999999999997</v>
      </c>
      <c r="E192" s="386" t="s">
        <v>231</v>
      </c>
      <c r="F192" s="384">
        <v>0</v>
      </c>
      <c r="G192" s="385">
        <v>0</v>
      </c>
      <c r="H192" s="387">
        <v>0</v>
      </c>
      <c r="I192" s="384">
        <v>0</v>
      </c>
      <c r="J192" s="385">
        <v>0</v>
      </c>
      <c r="K192" s="388" t="s">
        <v>219</v>
      </c>
    </row>
    <row r="193" spans="1:11" ht="14.4" customHeight="1" thickBot="1" x14ac:dyDescent="0.35">
      <c r="A193" s="401" t="s">
        <v>403</v>
      </c>
      <c r="B193" s="379">
        <v>0</v>
      </c>
      <c r="C193" s="379">
        <v>0.88934999999999997</v>
      </c>
      <c r="D193" s="380">
        <v>0.88934999999999997</v>
      </c>
      <c r="E193" s="389" t="s">
        <v>231</v>
      </c>
      <c r="F193" s="379">
        <v>0</v>
      </c>
      <c r="G193" s="380">
        <v>0</v>
      </c>
      <c r="H193" s="382">
        <v>0</v>
      </c>
      <c r="I193" s="379">
        <v>0</v>
      </c>
      <c r="J193" s="380">
        <v>0</v>
      </c>
      <c r="K193" s="390" t="s">
        <v>219</v>
      </c>
    </row>
    <row r="194" spans="1:11" ht="14.4" customHeight="1" thickBot="1" x14ac:dyDescent="0.35">
      <c r="A194" s="400" t="s">
        <v>404</v>
      </c>
      <c r="B194" s="384">
        <v>0</v>
      </c>
      <c r="C194" s="384">
        <v>788.35278000000199</v>
      </c>
      <c r="D194" s="385">
        <v>788.35278000000199</v>
      </c>
      <c r="E194" s="386" t="s">
        <v>219</v>
      </c>
      <c r="F194" s="384">
        <v>0</v>
      </c>
      <c r="G194" s="385">
        <v>0</v>
      </c>
      <c r="H194" s="387">
        <v>56.602059999999</v>
      </c>
      <c r="I194" s="384">
        <v>232.99909</v>
      </c>
      <c r="J194" s="385">
        <v>232.99909</v>
      </c>
      <c r="K194" s="388" t="s">
        <v>219</v>
      </c>
    </row>
    <row r="195" spans="1:11" ht="14.4" customHeight="1" thickBot="1" x14ac:dyDescent="0.35">
      <c r="A195" s="401" t="s">
        <v>405</v>
      </c>
      <c r="B195" s="379">
        <v>0</v>
      </c>
      <c r="C195" s="379">
        <v>3.9788399999999999</v>
      </c>
      <c r="D195" s="380">
        <v>3.9788399999999999</v>
      </c>
      <c r="E195" s="389" t="s">
        <v>219</v>
      </c>
      <c r="F195" s="379">
        <v>0</v>
      </c>
      <c r="G195" s="380">
        <v>0</v>
      </c>
      <c r="H195" s="382">
        <v>0</v>
      </c>
      <c r="I195" s="379">
        <v>0</v>
      </c>
      <c r="J195" s="380">
        <v>0</v>
      </c>
      <c r="K195" s="390" t="s">
        <v>219</v>
      </c>
    </row>
    <row r="196" spans="1:11" ht="14.4" customHeight="1" thickBot="1" x14ac:dyDescent="0.35">
      <c r="A196" s="401" t="s">
        <v>406</v>
      </c>
      <c r="B196" s="379">
        <v>0</v>
      </c>
      <c r="C196" s="379">
        <v>388.33331000000101</v>
      </c>
      <c r="D196" s="380">
        <v>388.33331000000101</v>
      </c>
      <c r="E196" s="389" t="s">
        <v>219</v>
      </c>
      <c r="F196" s="379">
        <v>0</v>
      </c>
      <c r="G196" s="380">
        <v>0</v>
      </c>
      <c r="H196" s="382">
        <v>25.250249999998999</v>
      </c>
      <c r="I196" s="379">
        <v>118.44673</v>
      </c>
      <c r="J196" s="380">
        <v>118.44673</v>
      </c>
      <c r="K196" s="390" t="s">
        <v>219</v>
      </c>
    </row>
    <row r="197" spans="1:11" ht="14.4" customHeight="1" thickBot="1" x14ac:dyDescent="0.35">
      <c r="A197" s="401" t="s">
        <v>407</v>
      </c>
      <c r="B197" s="379">
        <v>0</v>
      </c>
      <c r="C197" s="379">
        <v>113.25317</v>
      </c>
      <c r="D197" s="380">
        <v>113.25317</v>
      </c>
      <c r="E197" s="389" t="s">
        <v>219</v>
      </c>
      <c r="F197" s="379">
        <v>0</v>
      </c>
      <c r="G197" s="380">
        <v>0</v>
      </c>
      <c r="H197" s="382">
        <v>0</v>
      </c>
      <c r="I197" s="379">
        <v>0</v>
      </c>
      <c r="J197" s="380">
        <v>0</v>
      </c>
      <c r="K197" s="390" t="s">
        <v>219</v>
      </c>
    </row>
    <row r="198" spans="1:11" ht="14.4" customHeight="1" thickBot="1" x14ac:dyDescent="0.35">
      <c r="A198" s="401" t="s">
        <v>408</v>
      </c>
      <c r="B198" s="379">
        <v>0</v>
      </c>
      <c r="C198" s="379">
        <v>100.629</v>
      </c>
      <c r="D198" s="380">
        <v>100.629</v>
      </c>
      <c r="E198" s="389" t="s">
        <v>219</v>
      </c>
      <c r="F198" s="379">
        <v>0</v>
      </c>
      <c r="G198" s="380">
        <v>0</v>
      </c>
      <c r="H198" s="382">
        <v>6.1999999999990001</v>
      </c>
      <c r="I198" s="379">
        <v>13.55</v>
      </c>
      <c r="J198" s="380">
        <v>13.55</v>
      </c>
      <c r="K198" s="390" t="s">
        <v>219</v>
      </c>
    </row>
    <row r="199" spans="1:11" ht="14.4" customHeight="1" thickBot="1" x14ac:dyDescent="0.35">
      <c r="A199" s="401" t="s">
        <v>409</v>
      </c>
      <c r="B199" s="379">
        <v>0</v>
      </c>
      <c r="C199" s="379">
        <v>0.88</v>
      </c>
      <c r="D199" s="380">
        <v>0.88</v>
      </c>
      <c r="E199" s="389" t="s">
        <v>231</v>
      </c>
      <c r="F199" s="379">
        <v>0</v>
      </c>
      <c r="G199" s="380">
        <v>0</v>
      </c>
      <c r="H199" s="382">
        <v>0</v>
      </c>
      <c r="I199" s="379">
        <v>0</v>
      </c>
      <c r="J199" s="380">
        <v>0</v>
      </c>
      <c r="K199" s="390" t="s">
        <v>219</v>
      </c>
    </row>
    <row r="200" spans="1:11" ht="14.4" customHeight="1" thickBot="1" x14ac:dyDescent="0.35">
      <c r="A200" s="401" t="s">
        <v>410</v>
      </c>
      <c r="B200" s="379">
        <v>0</v>
      </c>
      <c r="C200" s="379">
        <v>181.27846</v>
      </c>
      <c r="D200" s="380">
        <v>181.27846</v>
      </c>
      <c r="E200" s="389" t="s">
        <v>219</v>
      </c>
      <c r="F200" s="379">
        <v>0</v>
      </c>
      <c r="G200" s="380">
        <v>0</v>
      </c>
      <c r="H200" s="382">
        <v>25.151809999998999</v>
      </c>
      <c r="I200" s="379">
        <v>101.00236</v>
      </c>
      <c r="J200" s="380">
        <v>101.00236</v>
      </c>
      <c r="K200" s="390" t="s">
        <v>219</v>
      </c>
    </row>
    <row r="201" spans="1:11" ht="14.4" customHeight="1" thickBot="1" x14ac:dyDescent="0.35">
      <c r="A201" s="400" t="s">
        <v>411</v>
      </c>
      <c r="B201" s="384">
        <v>0</v>
      </c>
      <c r="C201" s="384">
        <v>7.3539599999999998</v>
      </c>
      <c r="D201" s="385">
        <v>7.3539599999999998</v>
      </c>
      <c r="E201" s="386" t="s">
        <v>219</v>
      </c>
      <c r="F201" s="384">
        <v>0</v>
      </c>
      <c r="G201" s="385">
        <v>0</v>
      </c>
      <c r="H201" s="387">
        <v>2.8438599999990002</v>
      </c>
      <c r="I201" s="384">
        <v>2.8438599999990002</v>
      </c>
      <c r="J201" s="385">
        <v>2.8438599999990002</v>
      </c>
      <c r="K201" s="388" t="s">
        <v>219</v>
      </c>
    </row>
    <row r="202" spans="1:11" ht="14.4" customHeight="1" thickBot="1" x14ac:dyDescent="0.35">
      <c r="A202" s="401" t="s">
        <v>412</v>
      </c>
      <c r="B202" s="379">
        <v>0</v>
      </c>
      <c r="C202" s="379">
        <v>7.3539599999999998</v>
      </c>
      <c r="D202" s="380">
        <v>7.3539599999999998</v>
      </c>
      <c r="E202" s="389" t="s">
        <v>219</v>
      </c>
      <c r="F202" s="379">
        <v>0</v>
      </c>
      <c r="G202" s="380">
        <v>0</v>
      </c>
      <c r="H202" s="382">
        <v>2.8438599999990002</v>
      </c>
      <c r="I202" s="379">
        <v>2.8438599999990002</v>
      </c>
      <c r="J202" s="380">
        <v>2.8438599999990002</v>
      </c>
      <c r="K202" s="390" t="s">
        <v>219</v>
      </c>
    </row>
    <row r="203" spans="1:11" ht="14.4" customHeight="1" thickBot="1" x14ac:dyDescent="0.35">
      <c r="A203" s="398" t="s">
        <v>413</v>
      </c>
      <c r="B203" s="379">
        <v>5368.7134035573499</v>
      </c>
      <c r="C203" s="379">
        <v>4803.7514200000096</v>
      </c>
      <c r="D203" s="380">
        <v>-564.96198355733804</v>
      </c>
      <c r="E203" s="381">
        <v>0.89476771414400003</v>
      </c>
      <c r="F203" s="379">
        <v>4534.99999999993</v>
      </c>
      <c r="G203" s="380">
        <v>1133.74999999998</v>
      </c>
      <c r="H203" s="382">
        <v>375.44199999999898</v>
      </c>
      <c r="I203" s="379">
        <v>1126.32458</v>
      </c>
      <c r="J203" s="380">
        <v>-7.4254199999820001</v>
      </c>
      <c r="K203" s="383">
        <v>0.248362641675</v>
      </c>
    </row>
    <row r="204" spans="1:11" ht="14.4" customHeight="1" thickBot="1" x14ac:dyDescent="0.35">
      <c r="A204" s="399" t="s">
        <v>414</v>
      </c>
      <c r="B204" s="379">
        <v>5359.7134035573499</v>
      </c>
      <c r="C204" s="379">
        <v>4647.15600000001</v>
      </c>
      <c r="D204" s="380">
        <v>-712.55740355733803</v>
      </c>
      <c r="E204" s="381">
        <v>0.86705307729900005</v>
      </c>
      <c r="F204" s="379">
        <v>4534.99999999993</v>
      </c>
      <c r="G204" s="380">
        <v>1133.74999999998</v>
      </c>
      <c r="H204" s="382">
        <v>375.44199999999898</v>
      </c>
      <c r="I204" s="379">
        <v>1126.32458</v>
      </c>
      <c r="J204" s="380">
        <v>-7.4254199999820001</v>
      </c>
      <c r="K204" s="383">
        <v>0.248362641675</v>
      </c>
    </row>
    <row r="205" spans="1:11" ht="14.4" customHeight="1" thickBot="1" x14ac:dyDescent="0.35">
      <c r="A205" s="400" t="s">
        <v>415</v>
      </c>
      <c r="B205" s="384">
        <v>0</v>
      </c>
      <c r="C205" s="384">
        <v>-23.890619999999998</v>
      </c>
      <c r="D205" s="385">
        <v>-23.890619999999998</v>
      </c>
      <c r="E205" s="386" t="s">
        <v>219</v>
      </c>
      <c r="F205" s="384">
        <v>0</v>
      </c>
      <c r="G205" s="385">
        <v>0</v>
      </c>
      <c r="H205" s="387">
        <v>-5.5804299999989997</v>
      </c>
      <c r="I205" s="384">
        <v>-5.5804299999989997</v>
      </c>
      <c r="J205" s="385">
        <v>-5.5804299999989997</v>
      </c>
      <c r="K205" s="388" t="s">
        <v>219</v>
      </c>
    </row>
    <row r="206" spans="1:11" ht="14.4" customHeight="1" thickBot="1" x14ac:dyDescent="0.35">
      <c r="A206" s="401" t="s">
        <v>416</v>
      </c>
      <c r="B206" s="379">
        <v>0</v>
      </c>
      <c r="C206" s="379">
        <v>-23.890619999999998</v>
      </c>
      <c r="D206" s="380">
        <v>-23.890619999999998</v>
      </c>
      <c r="E206" s="389" t="s">
        <v>219</v>
      </c>
      <c r="F206" s="379">
        <v>0</v>
      </c>
      <c r="G206" s="380">
        <v>0</v>
      </c>
      <c r="H206" s="382">
        <v>-5.5804299999989997</v>
      </c>
      <c r="I206" s="379">
        <v>-5.5804299999989997</v>
      </c>
      <c r="J206" s="380">
        <v>-5.5804299999989997</v>
      </c>
      <c r="K206" s="390" t="s">
        <v>219</v>
      </c>
    </row>
    <row r="207" spans="1:11" ht="14.4" customHeight="1" thickBot="1" x14ac:dyDescent="0.35">
      <c r="A207" s="400" t="s">
        <v>417</v>
      </c>
      <c r="B207" s="384">
        <v>5359.7134035573499</v>
      </c>
      <c r="C207" s="384">
        <v>4647.15600000001</v>
      </c>
      <c r="D207" s="385">
        <v>-712.55740355733803</v>
      </c>
      <c r="E207" s="391">
        <v>0.86705307729900005</v>
      </c>
      <c r="F207" s="384">
        <v>4534.99999999993</v>
      </c>
      <c r="G207" s="385">
        <v>1133.74999999998</v>
      </c>
      <c r="H207" s="387">
        <v>375.44199999999898</v>
      </c>
      <c r="I207" s="384">
        <v>1126.32458</v>
      </c>
      <c r="J207" s="385">
        <v>-7.4254199999820001</v>
      </c>
      <c r="K207" s="392">
        <v>0.248362641675</v>
      </c>
    </row>
    <row r="208" spans="1:11" ht="14.4" customHeight="1" thickBot="1" x14ac:dyDescent="0.35">
      <c r="A208" s="401" t="s">
        <v>418</v>
      </c>
      <c r="B208" s="379">
        <v>1418.3871100439901</v>
      </c>
      <c r="C208" s="379">
        <v>1267.1120000000001</v>
      </c>
      <c r="D208" s="380">
        <v>-151.27511004398499</v>
      </c>
      <c r="E208" s="381">
        <v>0.89334709193700002</v>
      </c>
      <c r="F208" s="379">
        <v>1274.99999999998</v>
      </c>
      <c r="G208" s="380">
        <v>318.749999999995</v>
      </c>
      <c r="H208" s="382">
        <v>106.22557999999999</v>
      </c>
      <c r="I208" s="379">
        <v>318.66530999999998</v>
      </c>
      <c r="J208" s="380">
        <v>-8.4689999995000001E-2</v>
      </c>
      <c r="K208" s="383">
        <v>0.24993357647</v>
      </c>
    </row>
    <row r="209" spans="1:11" ht="14.4" customHeight="1" thickBot="1" x14ac:dyDescent="0.35">
      <c r="A209" s="401" t="s">
        <v>419</v>
      </c>
      <c r="B209" s="379">
        <v>1024.3650073172</v>
      </c>
      <c r="C209" s="379">
        <v>953.75400000000104</v>
      </c>
      <c r="D209" s="380">
        <v>-70.611007317195003</v>
      </c>
      <c r="E209" s="381">
        <v>0.93106850896600002</v>
      </c>
      <c r="F209" s="379">
        <v>980.99999999998602</v>
      </c>
      <c r="G209" s="380">
        <v>245.24999999999599</v>
      </c>
      <c r="H209" s="382">
        <v>79.475999999999004</v>
      </c>
      <c r="I209" s="379">
        <v>238.43100000000001</v>
      </c>
      <c r="J209" s="380">
        <v>-6.8189999999959996</v>
      </c>
      <c r="K209" s="383">
        <v>0.24304892966300001</v>
      </c>
    </row>
    <row r="210" spans="1:11" ht="14.4" customHeight="1" thickBot="1" x14ac:dyDescent="0.35">
      <c r="A210" s="401" t="s">
        <v>420</v>
      </c>
      <c r="B210" s="379">
        <v>2431.40613424913</v>
      </c>
      <c r="C210" s="379">
        <v>2292.5590000000002</v>
      </c>
      <c r="D210" s="380">
        <v>-138.84713424912101</v>
      </c>
      <c r="E210" s="381">
        <v>0.94289430618199999</v>
      </c>
      <c r="F210" s="379">
        <v>2137.99999999997</v>
      </c>
      <c r="G210" s="380">
        <v>534.49999999999204</v>
      </c>
      <c r="H210" s="382">
        <v>178.22</v>
      </c>
      <c r="I210" s="379">
        <v>534.66700000000003</v>
      </c>
      <c r="J210" s="380">
        <v>0.167000000008</v>
      </c>
      <c r="K210" s="383">
        <v>0.25007811038299999</v>
      </c>
    </row>
    <row r="211" spans="1:11" ht="14.4" customHeight="1" thickBot="1" x14ac:dyDescent="0.35">
      <c r="A211" s="401" t="s">
        <v>421</v>
      </c>
      <c r="B211" s="379">
        <v>435.865994921533</v>
      </c>
      <c r="C211" s="379">
        <v>133.73099999999999</v>
      </c>
      <c r="D211" s="380">
        <v>-302.13499492153301</v>
      </c>
      <c r="E211" s="381">
        <v>0.30681677753699999</v>
      </c>
      <c r="F211" s="379">
        <v>140.99999999999801</v>
      </c>
      <c r="G211" s="380">
        <v>35.249999999998998</v>
      </c>
      <c r="H211" s="382">
        <v>11.52042</v>
      </c>
      <c r="I211" s="379">
        <v>34.56127</v>
      </c>
      <c r="J211" s="380">
        <v>-0.68872999999899998</v>
      </c>
      <c r="K211" s="383">
        <v>0.24511539006999999</v>
      </c>
    </row>
    <row r="212" spans="1:11" ht="14.4" customHeight="1" thickBot="1" x14ac:dyDescent="0.35">
      <c r="A212" s="401" t="s">
        <v>422</v>
      </c>
      <c r="B212" s="379">
        <v>49.689157025504002</v>
      </c>
      <c r="C212" s="379">
        <v>0</v>
      </c>
      <c r="D212" s="380">
        <v>-49.689157025504002</v>
      </c>
      <c r="E212" s="381">
        <v>0</v>
      </c>
      <c r="F212" s="379">
        <v>0</v>
      </c>
      <c r="G212" s="380">
        <v>0</v>
      </c>
      <c r="H212" s="382">
        <v>0</v>
      </c>
      <c r="I212" s="379">
        <v>0</v>
      </c>
      <c r="J212" s="380">
        <v>0</v>
      </c>
      <c r="K212" s="383">
        <v>0</v>
      </c>
    </row>
    <row r="213" spans="1:11" ht="14.4" customHeight="1" thickBot="1" x14ac:dyDescent="0.35">
      <c r="A213" s="400" t="s">
        <v>423</v>
      </c>
      <c r="B213" s="384">
        <v>0</v>
      </c>
      <c r="C213" s="384">
        <v>23.890619999999998</v>
      </c>
      <c r="D213" s="385">
        <v>23.890619999999998</v>
      </c>
      <c r="E213" s="386" t="s">
        <v>219</v>
      </c>
      <c r="F213" s="384">
        <v>0</v>
      </c>
      <c r="G213" s="385">
        <v>0</v>
      </c>
      <c r="H213" s="387">
        <v>5.5804299999989997</v>
      </c>
      <c r="I213" s="384">
        <v>5.5804299999989997</v>
      </c>
      <c r="J213" s="385">
        <v>5.5804299999989997</v>
      </c>
      <c r="K213" s="388" t="s">
        <v>219</v>
      </c>
    </row>
    <row r="214" spans="1:11" ht="14.4" customHeight="1" thickBot="1" x14ac:dyDescent="0.35">
      <c r="A214" s="401" t="s">
        <v>424</v>
      </c>
      <c r="B214" s="379">
        <v>0</v>
      </c>
      <c r="C214" s="379">
        <v>23.890619999999998</v>
      </c>
      <c r="D214" s="380">
        <v>23.890619999999998</v>
      </c>
      <c r="E214" s="389" t="s">
        <v>219</v>
      </c>
      <c r="F214" s="379">
        <v>0</v>
      </c>
      <c r="G214" s="380">
        <v>0</v>
      </c>
      <c r="H214" s="382">
        <v>5.5804299999989997</v>
      </c>
      <c r="I214" s="379">
        <v>5.5804299999989997</v>
      </c>
      <c r="J214" s="380">
        <v>5.5804299999989997</v>
      </c>
      <c r="K214" s="390" t="s">
        <v>219</v>
      </c>
    </row>
    <row r="215" spans="1:11" ht="14.4" customHeight="1" thickBot="1" x14ac:dyDescent="0.35">
      <c r="A215" s="399" t="s">
        <v>425</v>
      </c>
      <c r="B215" s="379">
        <v>9</v>
      </c>
      <c r="C215" s="379">
        <v>156.59541999999999</v>
      </c>
      <c r="D215" s="380">
        <v>147.59541999999999</v>
      </c>
      <c r="E215" s="381">
        <v>17.399491111111001</v>
      </c>
      <c r="F215" s="379">
        <v>0</v>
      </c>
      <c r="G215" s="380">
        <v>0</v>
      </c>
      <c r="H215" s="382">
        <v>0</v>
      </c>
      <c r="I215" s="379">
        <v>0</v>
      </c>
      <c r="J215" s="380">
        <v>0</v>
      </c>
      <c r="K215" s="390" t="s">
        <v>219</v>
      </c>
    </row>
    <row r="216" spans="1:11" ht="14.4" customHeight="1" thickBot="1" x14ac:dyDescent="0.35">
      <c r="A216" s="400" t="s">
        <v>426</v>
      </c>
      <c r="B216" s="384">
        <v>0</v>
      </c>
      <c r="C216" s="384">
        <v>-0.56455999999999995</v>
      </c>
      <c r="D216" s="385">
        <v>-0.56455999999999995</v>
      </c>
      <c r="E216" s="386" t="s">
        <v>219</v>
      </c>
      <c r="F216" s="384">
        <v>0</v>
      </c>
      <c r="G216" s="385">
        <v>0</v>
      </c>
      <c r="H216" s="387">
        <v>0</v>
      </c>
      <c r="I216" s="384">
        <v>0</v>
      </c>
      <c r="J216" s="385">
        <v>0</v>
      </c>
      <c r="K216" s="388" t="s">
        <v>219</v>
      </c>
    </row>
    <row r="217" spans="1:11" ht="14.4" customHeight="1" thickBot="1" x14ac:dyDescent="0.35">
      <c r="A217" s="401" t="s">
        <v>427</v>
      </c>
      <c r="B217" s="379">
        <v>0</v>
      </c>
      <c r="C217" s="379">
        <v>-0.56455999999999995</v>
      </c>
      <c r="D217" s="380">
        <v>-0.56455999999999995</v>
      </c>
      <c r="E217" s="389" t="s">
        <v>219</v>
      </c>
      <c r="F217" s="379">
        <v>0</v>
      </c>
      <c r="G217" s="380">
        <v>0</v>
      </c>
      <c r="H217" s="382">
        <v>0</v>
      </c>
      <c r="I217" s="379">
        <v>0</v>
      </c>
      <c r="J217" s="380">
        <v>0</v>
      </c>
      <c r="K217" s="390" t="s">
        <v>219</v>
      </c>
    </row>
    <row r="218" spans="1:11" ht="14.4" customHeight="1" thickBot="1" x14ac:dyDescent="0.35">
      <c r="A218" s="400" t="s">
        <v>428</v>
      </c>
      <c r="B218" s="384">
        <v>9</v>
      </c>
      <c r="C218" s="384">
        <v>104.93640000000001</v>
      </c>
      <c r="D218" s="385">
        <v>95.936400000000006</v>
      </c>
      <c r="E218" s="391">
        <v>11.659599999999999</v>
      </c>
      <c r="F218" s="384">
        <v>0</v>
      </c>
      <c r="G218" s="385">
        <v>0</v>
      </c>
      <c r="H218" s="387">
        <v>0</v>
      </c>
      <c r="I218" s="384">
        <v>0</v>
      </c>
      <c r="J218" s="385">
        <v>0</v>
      </c>
      <c r="K218" s="388" t="s">
        <v>219</v>
      </c>
    </row>
    <row r="219" spans="1:11" ht="14.4" customHeight="1" thickBot="1" x14ac:dyDescent="0.35">
      <c r="A219" s="401" t="s">
        <v>429</v>
      </c>
      <c r="B219" s="379">
        <v>9</v>
      </c>
      <c r="C219" s="379">
        <v>104.93640000000001</v>
      </c>
      <c r="D219" s="380">
        <v>95.936400000000006</v>
      </c>
      <c r="E219" s="381">
        <v>11.659599999999999</v>
      </c>
      <c r="F219" s="379">
        <v>0</v>
      </c>
      <c r="G219" s="380">
        <v>0</v>
      </c>
      <c r="H219" s="382">
        <v>0</v>
      </c>
      <c r="I219" s="379">
        <v>0</v>
      </c>
      <c r="J219" s="380">
        <v>0</v>
      </c>
      <c r="K219" s="390" t="s">
        <v>219</v>
      </c>
    </row>
    <row r="220" spans="1:11" ht="14.4" customHeight="1" thickBot="1" x14ac:dyDescent="0.35">
      <c r="A220" s="400" t="s">
        <v>430</v>
      </c>
      <c r="B220" s="384">
        <v>0</v>
      </c>
      <c r="C220" s="384">
        <v>3.0249999999999999</v>
      </c>
      <c r="D220" s="385">
        <v>3.0249999999999999</v>
      </c>
      <c r="E220" s="386" t="s">
        <v>219</v>
      </c>
      <c r="F220" s="384">
        <v>0</v>
      </c>
      <c r="G220" s="385">
        <v>0</v>
      </c>
      <c r="H220" s="387">
        <v>0</v>
      </c>
      <c r="I220" s="384">
        <v>0</v>
      </c>
      <c r="J220" s="385">
        <v>0</v>
      </c>
      <c r="K220" s="388" t="s">
        <v>219</v>
      </c>
    </row>
    <row r="221" spans="1:11" ht="14.4" customHeight="1" thickBot="1" x14ac:dyDescent="0.35">
      <c r="A221" s="401" t="s">
        <v>431</v>
      </c>
      <c r="B221" s="379">
        <v>0</v>
      </c>
      <c r="C221" s="379">
        <v>3.0249999999999999</v>
      </c>
      <c r="D221" s="380">
        <v>3.0249999999999999</v>
      </c>
      <c r="E221" s="389" t="s">
        <v>231</v>
      </c>
      <c r="F221" s="379">
        <v>0</v>
      </c>
      <c r="G221" s="380">
        <v>0</v>
      </c>
      <c r="H221" s="382">
        <v>0</v>
      </c>
      <c r="I221" s="379">
        <v>0</v>
      </c>
      <c r="J221" s="380">
        <v>0</v>
      </c>
      <c r="K221" s="390" t="s">
        <v>219</v>
      </c>
    </row>
    <row r="222" spans="1:11" ht="14.4" customHeight="1" thickBot="1" x14ac:dyDescent="0.35">
      <c r="A222" s="400" t="s">
        <v>432</v>
      </c>
      <c r="B222" s="384">
        <v>0</v>
      </c>
      <c r="C222" s="384">
        <v>16.763819999999999</v>
      </c>
      <c r="D222" s="385">
        <v>16.763819999999999</v>
      </c>
      <c r="E222" s="386" t="s">
        <v>231</v>
      </c>
      <c r="F222" s="384">
        <v>0</v>
      </c>
      <c r="G222" s="385">
        <v>0</v>
      </c>
      <c r="H222" s="387">
        <v>0</v>
      </c>
      <c r="I222" s="384">
        <v>0</v>
      </c>
      <c r="J222" s="385">
        <v>0</v>
      </c>
      <c r="K222" s="388" t="s">
        <v>219</v>
      </c>
    </row>
    <row r="223" spans="1:11" ht="14.4" customHeight="1" thickBot="1" x14ac:dyDescent="0.35">
      <c r="A223" s="401" t="s">
        <v>433</v>
      </c>
      <c r="B223" s="379">
        <v>0</v>
      </c>
      <c r="C223" s="379">
        <v>16.763819999999999</v>
      </c>
      <c r="D223" s="380">
        <v>16.763819999999999</v>
      </c>
      <c r="E223" s="389" t="s">
        <v>231</v>
      </c>
      <c r="F223" s="379">
        <v>0</v>
      </c>
      <c r="G223" s="380">
        <v>0</v>
      </c>
      <c r="H223" s="382">
        <v>0</v>
      </c>
      <c r="I223" s="379">
        <v>0</v>
      </c>
      <c r="J223" s="380">
        <v>0</v>
      </c>
      <c r="K223" s="390" t="s">
        <v>219</v>
      </c>
    </row>
    <row r="224" spans="1:11" ht="14.4" customHeight="1" thickBot="1" x14ac:dyDescent="0.35">
      <c r="A224" s="400" t="s">
        <v>434</v>
      </c>
      <c r="B224" s="384">
        <v>0</v>
      </c>
      <c r="C224" s="384">
        <v>26.135999999999999</v>
      </c>
      <c r="D224" s="385">
        <v>26.135999999999999</v>
      </c>
      <c r="E224" s="386" t="s">
        <v>231</v>
      </c>
      <c r="F224" s="384">
        <v>0</v>
      </c>
      <c r="G224" s="385">
        <v>0</v>
      </c>
      <c r="H224" s="387">
        <v>0</v>
      </c>
      <c r="I224" s="384">
        <v>0</v>
      </c>
      <c r="J224" s="385">
        <v>0</v>
      </c>
      <c r="K224" s="388" t="s">
        <v>219</v>
      </c>
    </row>
    <row r="225" spans="1:11" ht="14.4" customHeight="1" thickBot="1" x14ac:dyDescent="0.35">
      <c r="A225" s="401" t="s">
        <v>435</v>
      </c>
      <c r="B225" s="379">
        <v>0</v>
      </c>
      <c r="C225" s="379">
        <v>26.135999999999999</v>
      </c>
      <c r="D225" s="380">
        <v>26.135999999999999</v>
      </c>
      <c r="E225" s="389" t="s">
        <v>231</v>
      </c>
      <c r="F225" s="379">
        <v>0</v>
      </c>
      <c r="G225" s="380">
        <v>0</v>
      </c>
      <c r="H225" s="382">
        <v>0</v>
      </c>
      <c r="I225" s="379">
        <v>0</v>
      </c>
      <c r="J225" s="380">
        <v>0</v>
      </c>
      <c r="K225" s="390" t="s">
        <v>219</v>
      </c>
    </row>
    <row r="226" spans="1:11" ht="14.4" customHeight="1" thickBot="1" x14ac:dyDescent="0.35">
      <c r="A226" s="400" t="s">
        <v>436</v>
      </c>
      <c r="B226" s="384">
        <v>0</v>
      </c>
      <c r="C226" s="384">
        <v>5.7342000000000004</v>
      </c>
      <c r="D226" s="385">
        <v>5.7342000000000004</v>
      </c>
      <c r="E226" s="386" t="s">
        <v>231</v>
      </c>
      <c r="F226" s="384">
        <v>0</v>
      </c>
      <c r="G226" s="385">
        <v>0</v>
      </c>
      <c r="H226" s="387">
        <v>0</v>
      </c>
      <c r="I226" s="384">
        <v>0</v>
      </c>
      <c r="J226" s="385">
        <v>0</v>
      </c>
      <c r="K226" s="388" t="s">
        <v>219</v>
      </c>
    </row>
    <row r="227" spans="1:11" ht="14.4" customHeight="1" thickBot="1" x14ac:dyDescent="0.35">
      <c r="A227" s="401" t="s">
        <v>437</v>
      </c>
      <c r="B227" s="379">
        <v>0</v>
      </c>
      <c r="C227" s="379">
        <v>0.232049999999</v>
      </c>
      <c r="D227" s="380">
        <v>0.232049999999</v>
      </c>
      <c r="E227" s="389" t="s">
        <v>231</v>
      </c>
      <c r="F227" s="379">
        <v>0</v>
      </c>
      <c r="G227" s="380">
        <v>0</v>
      </c>
      <c r="H227" s="382">
        <v>0</v>
      </c>
      <c r="I227" s="379">
        <v>0</v>
      </c>
      <c r="J227" s="380">
        <v>0</v>
      </c>
      <c r="K227" s="390" t="s">
        <v>219</v>
      </c>
    </row>
    <row r="228" spans="1:11" ht="14.4" customHeight="1" thickBot="1" x14ac:dyDescent="0.35">
      <c r="A228" s="401" t="s">
        <v>438</v>
      </c>
      <c r="B228" s="379">
        <v>0</v>
      </c>
      <c r="C228" s="379">
        <v>5.5021500000000003</v>
      </c>
      <c r="D228" s="380">
        <v>5.5021500000000003</v>
      </c>
      <c r="E228" s="389" t="s">
        <v>231</v>
      </c>
      <c r="F228" s="379">
        <v>0</v>
      </c>
      <c r="G228" s="380">
        <v>0</v>
      </c>
      <c r="H228" s="382">
        <v>0</v>
      </c>
      <c r="I228" s="379">
        <v>0</v>
      </c>
      <c r="J228" s="380">
        <v>0</v>
      </c>
      <c r="K228" s="390" t="s">
        <v>219</v>
      </c>
    </row>
    <row r="229" spans="1:11" ht="14.4" customHeight="1" thickBot="1" x14ac:dyDescent="0.35">
      <c r="A229" s="400" t="s">
        <v>439</v>
      </c>
      <c r="B229" s="384">
        <v>0</v>
      </c>
      <c r="C229" s="384">
        <v>0.56455999999999995</v>
      </c>
      <c r="D229" s="385">
        <v>0.56455999999999995</v>
      </c>
      <c r="E229" s="386" t="s">
        <v>219</v>
      </c>
      <c r="F229" s="384">
        <v>0</v>
      </c>
      <c r="G229" s="385">
        <v>0</v>
      </c>
      <c r="H229" s="387">
        <v>0</v>
      </c>
      <c r="I229" s="384">
        <v>0</v>
      </c>
      <c r="J229" s="385">
        <v>0</v>
      </c>
      <c r="K229" s="388" t="s">
        <v>219</v>
      </c>
    </row>
    <row r="230" spans="1:11" ht="14.4" customHeight="1" thickBot="1" x14ac:dyDescent="0.35">
      <c r="A230" s="401" t="s">
        <v>440</v>
      </c>
      <c r="B230" s="379">
        <v>0</v>
      </c>
      <c r="C230" s="379">
        <v>0.56455999999999995</v>
      </c>
      <c r="D230" s="380">
        <v>0.56455999999999995</v>
      </c>
      <c r="E230" s="389" t="s">
        <v>219</v>
      </c>
      <c r="F230" s="379">
        <v>0</v>
      </c>
      <c r="G230" s="380">
        <v>0</v>
      </c>
      <c r="H230" s="382">
        <v>0</v>
      </c>
      <c r="I230" s="379">
        <v>0</v>
      </c>
      <c r="J230" s="380">
        <v>0</v>
      </c>
      <c r="K230" s="390" t="s">
        <v>219</v>
      </c>
    </row>
    <row r="231" spans="1:11" ht="14.4" customHeight="1" thickBot="1" x14ac:dyDescent="0.35">
      <c r="A231" s="398" t="s">
        <v>441</v>
      </c>
      <c r="B231" s="379">
        <v>0</v>
      </c>
      <c r="C231" s="379">
        <v>4.7046299999999999</v>
      </c>
      <c r="D231" s="380">
        <v>4.7046299999999999</v>
      </c>
      <c r="E231" s="389" t="s">
        <v>219</v>
      </c>
      <c r="F231" s="379">
        <v>0</v>
      </c>
      <c r="G231" s="380">
        <v>0</v>
      </c>
      <c r="H231" s="382">
        <v>0</v>
      </c>
      <c r="I231" s="379">
        <v>0.18095</v>
      </c>
      <c r="J231" s="380">
        <v>0.18095</v>
      </c>
      <c r="K231" s="390" t="s">
        <v>219</v>
      </c>
    </row>
    <row r="232" spans="1:11" ht="14.4" customHeight="1" thickBot="1" x14ac:dyDescent="0.35">
      <c r="A232" s="399" t="s">
        <v>442</v>
      </c>
      <c r="B232" s="379">
        <v>0</v>
      </c>
      <c r="C232" s="379">
        <v>4.7046299999999999</v>
      </c>
      <c r="D232" s="380">
        <v>4.7046299999999999</v>
      </c>
      <c r="E232" s="389" t="s">
        <v>219</v>
      </c>
      <c r="F232" s="379">
        <v>0</v>
      </c>
      <c r="G232" s="380">
        <v>0</v>
      </c>
      <c r="H232" s="382">
        <v>0</v>
      </c>
      <c r="I232" s="379">
        <v>0.18095</v>
      </c>
      <c r="J232" s="380">
        <v>0.18095</v>
      </c>
      <c r="K232" s="390" t="s">
        <v>219</v>
      </c>
    </row>
    <row r="233" spans="1:11" ht="14.4" customHeight="1" thickBot="1" x14ac:dyDescent="0.35">
      <c r="A233" s="400" t="s">
        <v>443</v>
      </c>
      <c r="B233" s="384">
        <v>0</v>
      </c>
      <c r="C233" s="384">
        <v>-9.9059999999999995E-2</v>
      </c>
      <c r="D233" s="385">
        <v>-9.9059999999999995E-2</v>
      </c>
      <c r="E233" s="386" t="s">
        <v>231</v>
      </c>
      <c r="F233" s="384">
        <v>0</v>
      </c>
      <c r="G233" s="385">
        <v>0</v>
      </c>
      <c r="H233" s="387">
        <v>0</v>
      </c>
      <c r="I233" s="384">
        <v>0</v>
      </c>
      <c r="J233" s="385">
        <v>0</v>
      </c>
      <c r="K233" s="388" t="s">
        <v>219</v>
      </c>
    </row>
    <row r="234" spans="1:11" ht="14.4" customHeight="1" thickBot="1" x14ac:dyDescent="0.35">
      <c r="A234" s="401" t="s">
        <v>444</v>
      </c>
      <c r="B234" s="379">
        <v>0</v>
      </c>
      <c r="C234" s="379">
        <v>-9.9059999999999995E-2</v>
      </c>
      <c r="D234" s="380">
        <v>-9.9059999999999995E-2</v>
      </c>
      <c r="E234" s="389" t="s">
        <v>231</v>
      </c>
      <c r="F234" s="379">
        <v>0</v>
      </c>
      <c r="G234" s="380">
        <v>0</v>
      </c>
      <c r="H234" s="382">
        <v>0</v>
      </c>
      <c r="I234" s="379">
        <v>0</v>
      </c>
      <c r="J234" s="380">
        <v>0</v>
      </c>
      <c r="K234" s="390" t="s">
        <v>219</v>
      </c>
    </row>
    <row r="235" spans="1:11" ht="14.4" customHeight="1" thickBot="1" x14ac:dyDescent="0.35">
      <c r="A235" s="400" t="s">
        <v>445</v>
      </c>
      <c r="B235" s="384">
        <v>0</v>
      </c>
      <c r="C235" s="384">
        <v>4.7046299999999999</v>
      </c>
      <c r="D235" s="385">
        <v>4.7046299999999999</v>
      </c>
      <c r="E235" s="386" t="s">
        <v>219</v>
      </c>
      <c r="F235" s="384">
        <v>0</v>
      </c>
      <c r="G235" s="385">
        <v>0</v>
      </c>
      <c r="H235" s="387">
        <v>0</v>
      </c>
      <c r="I235" s="384">
        <v>0.18095</v>
      </c>
      <c r="J235" s="385">
        <v>0.18095</v>
      </c>
      <c r="K235" s="388" t="s">
        <v>219</v>
      </c>
    </row>
    <row r="236" spans="1:11" ht="14.4" customHeight="1" thickBot="1" x14ac:dyDescent="0.35">
      <c r="A236" s="401" t="s">
        <v>446</v>
      </c>
      <c r="B236" s="379">
        <v>0</v>
      </c>
      <c r="C236" s="379">
        <v>4.7046299999999999</v>
      </c>
      <c r="D236" s="380">
        <v>4.7046299999999999</v>
      </c>
      <c r="E236" s="389" t="s">
        <v>219</v>
      </c>
      <c r="F236" s="379">
        <v>0</v>
      </c>
      <c r="G236" s="380">
        <v>0</v>
      </c>
      <c r="H236" s="382">
        <v>0</v>
      </c>
      <c r="I236" s="379">
        <v>0.18095</v>
      </c>
      <c r="J236" s="380">
        <v>0.18095</v>
      </c>
      <c r="K236" s="390" t="s">
        <v>219</v>
      </c>
    </row>
    <row r="237" spans="1:11" ht="14.4" customHeight="1" thickBot="1" x14ac:dyDescent="0.35">
      <c r="A237" s="400" t="s">
        <v>447</v>
      </c>
      <c r="B237" s="384">
        <v>0</v>
      </c>
      <c r="C237" s="384">
        <v>9.9059999999999995E-2</v>
      </c>
      <c r="D237" s="385">
        <v>9.9059999999999995E-2</v>
      </c>
      <c r="E237" s="386" t="s">
        <v>231</v>
      </c>
      <c r="F237" s="384">
        <v>0</v>
      </c>
      <c r="G237" s="385">
        <v>0</v>
      </c>
      <c r="H237" s="387">
        <v>0</v>
      </c>
      <c r="I237" s="384">
        <v>0</v>
      </c>
      <c r="J237" s="385">
        <v>0</v>
      </c>
      <c r="K237" s="388" t="s">
        <v>219</v>
      </c>
    </row>
    <row r="238" spans="1:11" ht="14.4" customHeight="1" thickBot="1" x14ac:dyDescent="0.35">
      <c r="A238" s="401" t="s">
        <v>448</v>
      </c>
      <c r="B238" s="379">
        <v>0</v>
      </c>
      <c r="C238" s="379">
        <v>9.9059999999999995E-2</v>
      </c>
      <c r="D238" s="380">
        <v>9.9059999999999995E-2</v>
      </c>
      <c r="E238" s="389" t="s">
        <v>231</v>
      </c>
      <c r="F238" s="379">
        <v>0</v>
      </c>
      <c r="G238" s="380">
        <v>0</v>
      </c>
      <c r="H238" s="382">
        <v>0</v>
      </c>
      <c r="I238" s="379">
        <v>0</v>
      </c>
      <c r="J238" s="380">
        <v>0</v>
      </c>
      <c r="K238" s="390" t="s">
        <v>219</v>
      </c>
    </row>
    <row r="239" spans="1:11" ht="14.4" customHeight="1" thickBot="1" x14ac:dyDescent="0.35">
      <c r="A239" s="397" t="s">
        <v>449</v>
      </c>
      <c r="B239" s="379">
        <v>416411.51602051401</v>
      </c>
      <c r="C239" s="379">
        <v>428054.11437999998</v>
      </c>
      <c r="D239" s="380">
        <v>11642.598359486101</v>
      </c>
      <c r="E239" s="381">
        <v>1.0279593572979999</v>
      </c>
      <c r="F239" s="379">
        <v>442008.77263053501</v>
      </c>
      <c r="G239" s="380">
        <v>110502.193157634</v>
      </c>
      <c r="H239" s="382">
        <v>38339.00819</v>
      </c>
      <c r="I239" s="379">
        <v>107540.64365</v>
      </c>
      <c r="J239" s="380">
        <v>-2961.5495076337502</v>
      </c>
      <c r="K239" s="383">
        <v>0.24329979472999999</v>
      </c>
    </row>
    <row r="240" spans="1:11" ht="14.4" customHeight="1" thickBot="1" x14ac:dyDescent="0.35">
      <c r="A240" s="398" t="s">
        <v>450</v>
      </c>
      <c r="B240" s="379">
        <v>415029</v>
      </c>
      <c r="C240" s="379">
        <v>423273.43913000001</v>
      </c>
      <c r="D240" s="380">
        <v>8244.4391300002499</v>
      </c>
      <c r="E240" s="381">
        <v>1.0198647302470001</v>
      </c>
      <c r="F240" s="379">
        <v>438802.64179552702</v>
      </c>
      <c r="G240" s="380">
        <v>109700.660448882</v>
      </c>
      <c r="H240" s="382">
        <v>37977.525509999999</v>
      </c>
      <c r="I240" s="379">
        <v>106296.29059</v>
      </c>
      <c r="J240" s="380">
        <v>-3404.3698588818802</v>
      </c>
      <c r="K240" s="383">
        <v>0.24224168331099999</v>
      </c>
    </row>
    <row r="241" spans="1:11" ht="14.4" customHeight="1" thickBot="1" x14ac:dyDescent="0.35">
      <c r="A241" s="399" t="s">
        <v>451</v>
      </c>
      <c r="B241" s="379">
        <v>12448</v>
      </c>
      <c r="C241" s="379">
        <v>14559.47085</v>
      </c>
      <c r="D241" s="380">
        <v>2111.4708500000002</v>
      </c>
      <c r="E241" s="381">
        <v>1.169623300931</v>
      </c>
      <c r="F241" s="379">
        <v>13702.641795527399</v>
      </c>
      <c r="G241" s="380">
        <v>3425.6604488818598</v>
      </c>
      <c r="H241" s="382">
        <v>1340.8827699999999</v>
      </c>
      <c r="I241" s="379">
        <v>3115.23171</v>
      </c>
      <c r="J241" s="380">
        <v>-310.42873888185898</v>
      </c>
      <c r="K241" s="383">
        <v>0.22734533650399999</v>
      </c>
    </row>
    <row r="242" spans="1:11" ht="14.4" customHeight="1" thickBot="1" x14ac:dyDescent="0.35">
      <c r="A242" s="400" t="s">
        <v>452</v>
      </c>
      <c r="B242" s="384">
        <v>0</v>
      </c>
      <c r="C242" s="384">
        <v>20.618230000000001</v>
      </c>
      <c r="D242" s="385">
        <v>20.618230000000001</v>
      </c>
      <c r="E242" s="386" t="s">
        <v>231</v>
      </c>
      <c r="F242" s="384">
        <v>22.399594083126001</v>
      </c>
      <c r="G242" s="385">
        <v>5.5998985207810001</v>
      </c>
      <c r="H242" s="387">
        <v>1.8736299999999999</v>
      </c>
      <c r="I242" s="384">
        <v>1.8736299999999999</v>
      </c>
      <c r="J242" s="385">
        <v>-3.7262685207809998</v>
      </c>
      <c r="K242" s="392">
        <v>8.3645712196000005E-2</v>
      </c>
    </row>
    <row r="243" spans="1:11" ht="14.4" customHeight="1" thickBot="1" x14ac:dyDescent="0.35">
      <c r="A243" s="401" t="s">
        <v>453</v>
      </c>
      <c r="B243" s="379">
        <v>0</v>
      </c>
      <c r="C243" s="379">
        <v>10.174440000000001</v>
      </c>
      <c r="D243" s="380">
        <v>10.174440000000001</v>
      </c>
      <c r="E243" s="389" t="s">
        <v>231</v>
      </c>
      <c r="F243" s="379">
        <v>12.467392451774</v>
      </c>
      <c r="G243" s="380">
        <v>3.1168481129429999</v>
      </c>
      <c r="H243" s="382">
        <v>0.72531999999999996</v>
      </c>
      <c r="I243" s="379">
        <v>0.72531999999999996</v>
      </c>
      <c r="J243" s="380">
        <v>-2.3915281129429999</v>
      </c>
      <c r="K243" s="383">
        <v>5.8177361689999998E-2</v>
      </c>
    </row>
    <row r="244" spans="1:11" ht="14.4" customHeight="1" thickBot="1" x14ac:dyDescent="0.35">
      <c r="A244" s="401" t="s">
        <v>454</v>
      </c>
      <c r="B244" s="379">
        <v>0</v>
      </c>
      <c r="C244" s="379">
        <v>10.44379</v>
      </c>
      <c r="D244" s="380">
        <v>10.44379</v>
      </c>
      <c r="E244" s="389" t="s">
        <v>231</v>
      </c>
      <c r="F244" s="379">
        <v>9.9322016313510009</v>
      </c>
      <c r="G244" s="380">
        <v>2.4830504078370002</v>
      </c>
      <c r="H244" s="382">
        <v>1.1483099999999999</v>
      </c>
      <c r="I244" s="379">
        <v>1.1483099999999999</v>
      </c>
      <c r="J244" s="380">
        <v>-1.334740407837</v>
      </c>
      <c r="K244" s="383">
        <v>0.11561484982</v>
      </c>
    </row>
    <row r="245" spans="1:11" ht="14.4" customHeight="1" thickBot="1" x14ac:dyDescent="0.35">
      <c r="A245" s="400" t="s">
        <v>455</v>
      </c>
      <c r="B245" s="384">
        <v>12448</v>
      </c>
      <c r="C245" s="384">
        <v>13962.978880000001</v>
      </c>
      <c r="D245" s="385">
        <v>1514.9788799999999</v>
      </c>
      <c r="E245" s="391">
        <v>1.121704601542</v>
      </c>
      <c r="F245" s="384">
        <v>13000</v>
      </c>
      <c r="G245" s="385">
        <v>3250</v>
      </c>
      <c r="H245" s="387">
        <v>1194.08788</v>
      </c>
      <c r="I245" s="384">
        <v>2759.90652</v>
      </c>
      <c r="J245" s="385">
        <v>-490.09348000000398</v>
      </c>
      <c r="K245" s="392">
        <v>0.21230050153800001</v>
      </c>
    </row>
    <row r="246" spans="1:11" ht="14.4" customHeight="1" thickBot="1" x14ac:dyDescent="0.35">
      <c r="A246" s="401" t="s">
        <v>456</v>
      </c>
      <c r="B246" s="379">
        <v>5397</v>
      </c>
      <c r="C246" s="379">
        <v>5016.9059999999999</v>
      </c>
      <c r="D246" s="380">
        <v>-380.09399999999903</v>
      </c>
      <c r="E246" s="381">
        <v>0.92957309616399997</v>
      </c>
      <c r="F246" s="379">
        <v>0</v>
      </c>
      <c r="G246" s="380">
        <v>0</v>
      </c>
      <c r="H246" s="382">
        <v>0</v>
      </c>
      <c r="I246" s="379">
        <v>0</v>
      </c>
      <c r="J246" s="380">
        <v>0</v>
      </c>
      <c r="K246" s="390" t="s">
        <v>219</v>
      </c>
    </row>
    <row r="247" spans="1:11" ht="14.4" customHeight="1" thickBot="1" x14ac:dyDescent="0.35">
      <c r="A247" s="401" t="s">
        <v>457</v>
      </c>
      <c r="B247" s="379">
        <v>5127</v>
      </c>
      <c r="C247" s="379">
        <v>6566.8155399999996</v>
      </c>
      <c r="D247" s="380">
        <v>1439.8155400000001</v>
      </c>
      <c r="E247" s="381">
        <v>1.280830025355</v>
      </c>
      <c r="F247" s="379">
        <v>10500</v>
      </c>
      <c r="G247" s="380">
        <v>2625</v>
      </c>
      <c r="H247" s="382">
        <v>841.66200000000003</v>
      </c>
      <c r="I247" s="379">
        <v>1893.78</v>
      </c>
      <c r="J247" s="380">
        <v>-731.22000000000298</v>
      </c>
      <c r="K247" s="383">
        <v>0.18035999999999999</v>
      </c>
    </row>
    <row r="248" spans="1:11" ht="14.4" customHeight="1" thickBot="1" x14ac:dyDescent="0.35">
      <c r="A248" s="401" t="s">
        <v>458</v>
      </c>
      <c r="B248" s="379">
        <v>1924</v>
      </c>
      <c r="C248" s="379">
        <v>2379.2573400000001</v>
      </c>
      <c r="D248" s="380">
        <v>455.25734000000102</v>
      </c>
      <c r="E248" s="381">
        <v>1.2366202390850001</v>
      </c>
      <c r="F248" s="379">
        <v>2500</v>
      </c>
      <c r="G248" s="380">
        <v>625</v>
      </c>
      <c r="H248" s="382">
        <v>352.42588000000001</v>
      </c>
      <c r="I248" s="379">
        <v>866.126519999999</v>
      </c>
      <c r="J248" s="380">
        <v>241.126519999999</v>
      </c>
      <c r="K248" s="383">
        <v>0.34645060799999999</v>
      </c>
    </row>
    <row r="249" spans="1:11" ht="14.4" customHeight="1" thickBot="1" x14ac:dyDescent="0.35">
      <c r="A249" s="400" t="s">
        <v>459</v>
      </c>
      <c r="B249" s="384">
        <v>0</v>
      </c>
      <c r="C249" s="384">
        <v>1.14873</v>
      </c>
      <c r="D249" s="385">
        <v>1.14873</v>
      </c>
      <c r="E249" s="386" t="s">
        <v>231</v>
      </c>
      <c r="F249" s="384">
        <v>0</v>
      </c>
      <c r="G249" s="385">
        <v>0</v>
      </c>
      <c r="H249" s="387">
        <v>0</v>
      </c>
      <c r="I249" s="384">
        <v>0</v>
      </c>
      <c r="J249" s="385">
        <v>0</v>
      </c>
      <c r="K249" s="388" t="s">
        <v>219</v>
      </c>
    </row>
    <row r="250" spans="1:11" ht="14.4" customHeight="1" thickBot="1" x14ac:dyDescent="0.35">
      <c r="A250" s="401" t="s">
        <v>460</v>
      </c>
      <c r="B250" s="379">
        <v>0</v>
      </c>
      <c r="C250" s="379">
        <v>1.14873</v>
      </c>
      <c r="D250" s="380">
        <v>1.14873</v>
      </c>
      <c r="E250" s="389" t="s">
        <v>231</v>
      </c>
      <c r="F250" s="379">
        <v>0</v>
      </c>
      <c r="G250" s="380">
        <v>0</v>
      </c>
      <c r="H250" s="382">
        <v>0</v>
      </c>
      <c r="I250" s="379">
        <v>0</v>
      </c>
      <c r="J250" s="380">
        <v>0</v>
      </c>
      <c r="K250" s="390" t="s">
        <v>219</v>
      </c>
    </row>
    <row r="251" spans="1:11" ht="14.4" customHeight="1" thickBot="1" x14ac:dyDescent="0.35">
      <c r="A251" s="403" t="s">
        <v>461</v>
      </c>
      <c r="B251" s="379">
        <v>0</v>
      </c>
      <c r="C251" s="379">
        <v>1.0678300000000001</v>
      </c>
      <c r="D251" s="380">
        <v>1.0678300000000001</v>
      </c>
      <c r="E251" s="389" t="s">
        <v>231</v>
      </c>
      <c r="F251" s="379">
        <v>1.446858649827</v>
      </c>
      <c r="G251" s="380">
        <v>0.36171466245599998</v>
      </c>
      <c r="H251" s="382">
        <v>0.96287999999999996</v>
      </c>
      <c r="I251" s="379">
        <v>1.4036</v>
      </c>
      <c r="J251" s="380">
        <v>1.0418853375429999</v>
      </c>
      <c r="K251" s="383">
        <v>0.97010167521699997</v>
      </c>
    </row>
    <row r="252" spans="1:11" ht="14.4" customHeight="1" thickBot="1" x14ac:dyDescent="0.35">
      <c r="A252" s="401" t="s">
        <v>462</v>
      </c>
      <c r="B252" s="379">
        <v>0</v>
      </c>
      <c r="C252" s="379">
        <v>0</v>
      </c>
      <c r="D252" s="380">
        <v>0</v>
      </c>
      <c r="E252" s="381">
        <v>1</v>
      </c>
      <c r="F252" s="379">
        <v>1.446858649827</v>
      </c>
      <c r="G252" s="380">
        <v>0.36171466245599998</v>
      </c>
      <c r="H252" s="382">
        <v>0.96287999999999996</v>
      </c>
      <c r="I252" s="379">
        <v>1.4036</v>
      </c>
      <c r="J252" s="380">
        <v>1.0418853375429999</v>
      </c>
      <c r="K252" s="383">
        <v>0.97010167521699997</v>
      </c>
    </row>
    <row r="253" spans="1:11" ht="14.4" customHeight="1" thickBot="1" x14ac:dyDescent="0.35">
      <c r="A253" s="401" t="s">
        <v>463</v>
      </c>
      <c r="B253" s="379">
        <v>0</v>
      </c>
      <c r="C253" s="379">
        <v>0.17810999999999999</v>
      </c>
      <c r="D253" s="380">
        <v>0.17810999999999999</v>
      </c>
      <c r="E253" s="389" t="s">
        <v>231</v>
      </c>
      <c r="F253" s="379">
        <v>0</v>
      </c>
      <c r="G253" s="380">
        <v>0</v>
      </c>
      <c r="H253" s="382">
        <v>0</v>
      </c>
      <c r="I253" s="379">
        <v>0</v>
      </c>
      <c r="J253" s="380">
        <v>0</v>
      </c>
      <c r="K253" s="390" t="s">
        <v>219</v>
      </c>
    </row>
    <row r="254" spans="1:11" ht="14.4" customHeight="1" thickBot="1" x14ac:dyDescent="0.35">
      <c r="A254" s="401" t="s">
        <v>464</v>
      </c>
      <c r="B254" s="379">
        <v>0</v>
      </c>
      <c r="C254" s="379">
        <v>0.88971999999999996</v>
      </c>
      <c r="D254" s="380">
        <v>0.88971999999999996</v>
      </c>
      <c r="E254" s="389" t="s">
        <v>231</v>
      </c>
      <c r="F254" s="379">
        <v>0</v>
      </c>
      <c r="G254" s="380">
        <v>0</v>
      </c>
      <c r="H254" s="382">
        <v>0</v>
      </c>
      <c r="I254" s="379">
        <v>0</v>
      </c>
      <c r="J254" s="380">
        <v>0</v>
      </c>
      <c r="K254" s="390" t="s">
        <v>219</v>
      </c>
    </row>
    <row r="255" spans="1:11" ht="14.4" customHeight="1" thickBot="1" x14ac:dyDescent="0.35">
      <c r="A255" s="400" t="s">
        <v>465</v>
      </c>
      <c r="B255" s="384">
        <v>0</v>
      </c>
      <c r="C255" s="384">
        <v>573.65718000000004</v>
      </c>
      <c r="D255" s="385">
        <v>573.65718000000004</v>
      </c>
      <c r="E255" s="386" t="s">
        <v>231</v>
      </c>
      <c r="F255" s="384">
        <v>678.79534279447296</v>
      </c>
      <c r="G255" s="385">
        <v>169.69883569861801</v>
      </c>
      <c r="H255" s="387">
        <v>143.95838000000001</v>
      </c>
      <c r="I255" s="384">
        <v>352.00923999999998</v>
      </c>
      <c r="J255" s="385">
        <v>182.31040430138199</v>
      </c>
      <c r="K255" s="392">
        <v>0.51857933872999995</v>
      </c>
    </row>
    <row r="256" spans="1:11" ht="14.4" customHeight="1" thickBot="1" x14ac:dyDescent="0.35">
      <c r="A256" s="401" t="s">
        <v>466</v>
      </c>
      <c r="B256" s="379">
        <v>0</v>
      </c>
      <c r="C256" s="379">
        <v>301.12216000000001</v>
      </c>
      <c r="D256" s="380">
        <v>301.12216000000001</v>
      </c>
      <c r="E256" s="389" t="s">
        <v>231</v>
      </c>
      <c r="F256" s="379">
        <v>0</v>
      </c>
      <c r="G256" s="380">
        <v>0</v>
      </c>
      <c r="H256" s="382">
        <v>0</v>
      </c>
      <c r="I256" s="379">
        <v>0</v>
      </c>
      <c r="J256" s="380">
        <v>0</v>
      </c>
      <c r="K256" s="390" t="s">
        <v>219</v>
      </c>
    </row>
    <row r="257" spans="1:11" ht="14.4" customHeight="1" thickBot="1" x14ac:dyDescent="0.35">
      <c r="A257" s="401" t="s">
        <v>467</v>
      </c>
      <c r="B257" s="379">
        <v>0</v>
      </c>
      <c r="C257" s="379">
        <v>272.53501999999997</v>
      </c>
      <c r="D257" s="380">
        <v>272.53501999999997</v>
      </c>
      <c r="E257" s="389" t="s">
        <v>231</v>
      </c>
      <c r="F257" s="379">
        <v>678.79534279447296</v>
      </c>
      <c r="G257" s="380">
        <v>169.69883569861801</v>
      </c>
      <c r="H257" s="382">
        <v>143.95838000000001</v>
      </c>
      <c r="I257" s="379">
        <v>352.00923999999998</v>
      </c>
      <c r="J257" s="380">
        <v>182.31040430138199</v>
      </c>
      <c r="K257" s="383">
        <v>0.51857933872999995</v>
      </c>
    </row>
    <row r="258" spans="1:11" ht="14.4" customHeight="1" thickBot="1" x14ac:dyDescent="0.35">
      <c r="A258" s="400" t="s">
        <v>468</v>
      </c>
      <c r="B258" s="384">
        <v>0</v>
      </c>
      <c r="C258" s="384">
        <v>0</v>
      </c>
      <c r="D258" s="385">
        <v>0</v>
      </c>
      <c r="E258" s="391">
        <v>1</v>
      </c>
      <c r="F258" s="384">
        <v>0</v>
      </c>
      <c r="G258" s="385">
        <v>0</v>
      </c>
      <c r="H258" s="387">
        <v>0</v>
      </c>
      <c r="I258" s="384">
        <v>3.8719999999999997E-2</v>
      </c>
      <c r="J258" s="385">
        <v>3.8719999999999997E-2</v>
      </c>
      <c r="K258" s="388" t="s">
        <v>231</v>
      </c>
    </row>
    <row r="259" spans="1:11" ht="14.4" customHeight="1" thickBot="1" x14ac:dyDescent="0.35">
      <c r="A259" s="401" t="s">
        <v>469</v>
      </c>
      <c r="B259" s="379">
        <v>0</v>
      </c>
      <c r="C259" s="379">
        <v>0</v>
      </c>
      <c r="D259" s="380">
        <v>0</v>
      </c>
      <c r="E259" s="381">
        <v>1</v>
      </c>
      <c r="F259" s="379">
        <v>0</v>
      </c>
      <c r="G259" s="380">
        <v>0</v>
      </c>
      <c r="H259" s="382">
        <v>0</v>
      </c>
      <c r="I259" s="379">
        <v>3.8719999999999997E-2</v>
      </c>
      <c r="J259" s="380">
        <v>3.8719999999999997E-2</v>
      </c>
      <c r="K259" s="390" t="s">
        <v>231</v>
      </c>
    </row>
    <row r="260" spans="1:11" ht="14.4" customHeight="1" thickBot="1" x14ac:dyDescent="0.35">
      <c r="A260" s="399" t="s">
        <v>470</v>
      </c>
      <c r="B260" s="379">
        <v>402581</v>
      </c>
      <c r="C260" s="379">
        <v>408713.96827999997</v>
      </c>
      <c r="D260" s="380">
        <v>6132.9682800002602</v>
      </c>
      <c r="E260" s="381">
        <v>1.015234122524</v>
      </c>
      <c r="F260" s="379">
        <v>425100</v>
      </c>
      <c r="G260" s="380">
        <v>106275</v>
      </c>
      <c r="H260" s="382">
        <v>36636.642740000003</v>
      </c>
      <c r="I260" s="379">
        <v>103181.05888</v>
      </c>
      <c r="J260" s="380">
        <v>-3093.94112</v>
      </c>
      <c r="K260" s="383">
        <v>0.242721851046</v>
      </c>
    </row>
    <row r="261" spans="1:11" ht="14.4" customHeight="1" thickBot="1" x14ac:dyDescent="0.35">
      <c r="A261" s="400" t="s">
        <v>471</v>
      </c>
      <c r="B261" s="384">
        <v>402581</v>
      </c>
      <c r="C261" s="384">
        <v>408713.96827999997</v>
      </c>
      <c r="D261" s="385">
        <v>6132.9682800002602</v>
      </c>
      <c r="E261" s="391">
        <v>1.015234122524</v>
      </c>
      <c r="F261" s="384">
        <v>425100</v>
      </c>
      <c r="G261" s="385">
        <v>106275</v>
      </c>
      <c r="H261" s="387">
        <v>36636.642740000003</v>
      </c>
      <c r="I261" s="384">
        <v>103181.05888</v>
      </c>
      <c r="J261" s="385">
        <v>-3093.94112</v>
      </c>
      <c r="K261" s="392">
        <v>0.242721851046</v>
      </c>
    </row>
    <row r="262" spans="1:11" ht="14.4" customHeight="1" thickBot="1" x14ac:dyDescent="0.35">
      <c r="A262" s="401" t="s">
        <v>472</v>
      </c>
      <c r="B262" s="379">
        <v>32761.9186203059</v>
      </c>
      <c r="C262" s="379">
        <v>33321.246829999996</v>
      </c>
      <c r="D262" s="380">
        <v>559.32820969409704</v>
      </c>
      <c r="E262" s="381">
        <v>1.0170725108059999</v>
      </c>
      <c r="F262" s="379">
        <v>34300</v>
      </c>
      <c r="G262" s="380">
        <v>8575</v>
      </c>
      <c r="H262" s="382">
        <v>2938.4899799999998</v>
      </c>
      <c r="I262" s="379">
        <v>9008.6763699999992</v>
      </c>
      <c r="J262" s="380">
        <v>433.676369999999</v>
      </c>
      <c r="K262" s="383">
        <v>0.26264362594700003</v>
      </c>
    </row>
    <row r="263" spans="1:11" ht="14.4" customHeight="1" thickBot="1" x14ac:dyDescent="0.35">
      <c r="A263" s="401" t="s">
        <v>473</v>
      </c>
      <c r="B263" s="379">
        <v>990.997538389694</v>
      </c>
      <c r="C263" s="379">
        <v>1394.87833</v>
      </c>
      <c r="D263" s="380">
        <v>403.88079161030601</v>
      </c>
      <c r="E263" s="381">
        <v>1.407549742521</v>
      </c>
      <c r="F263" s="379">
        <v>1400</v>
      </c>
      <c r="G263" s="380">
        <v>350</v>
      </c>
      <c r="H263" s="382">
        <v>45.33634</v>
      </c>
      <c r="I263" s="379">
        <v>441.2962</v>
      </c>
      <c r="J263" s="380">
        <v>91.296199999999004</v>
      </c>
      <c r="K263" s="383">
        <v>0.31521157142799999</v>
      </c>
    </row>
    <row r="264" spans="1:11" ht="14.4" customHeight="1" thickBot="1" x14ac:dyDescent="0.35">
      <c r="A264" s="401" t="s">
        <v>474</v>
      </c>
      <c r="B264" s="379">
        <v>7415.9815789081404</v>
      </c>
      <c r="C264" s="379">
        <v>4617.0579799999996</v>
      </c>
      <c r="D264" s="380">
        <v>-2798.9235989081499</v>
      </c>
      <c r="E264" s="381">
        <v>0.62258218023699996</v>
      </c>
      <c r="F264" s="379">
        <v>5300</v>
      </c>
      <c r="G264" s="380">
        <v>1325</v>
      </c>
      <c r="H264" s="382">
        <v>353.70663000000002</v>
      </c>
      <c r="I264" s="379">
        <v>410.42836</v>
      </c>
      <c r="J264" s="380">
        <v>-914.57164</v>
      </c>
      <c r="K264" s="383">
        <v>7.7439313206999996E-2</v>
      </c>
    </row>
    <row r="265" spans="1:11" ht="14.4" customHeight="1" thickBot="1" x14ac:dyDescent="0.35">
      <c r="A265" s="401" t="s">
        <v>475</v>
      </c>
      <c r="B265" s="379">
        <v>120016.70188185301</v>
      </c>
      <c r="C265" s="379">
        <v>122455.35662999999</v>
      </c>
      <c r="D265" s="380">
        <v>2438.6547481474099</v>
      </c>
      <c r="E265" s="381">
        <v>1.0203192948140001</v>
      </c>
      <c r="F265" s="379">
        <v>0</v>
      </c>
      <c r="G265" s="380">
        <v>0</v>
      </c>
      <c r="H265" s="382">
        <v>0</v>
      </c>
      <c r="I265" s="379">
        <v>0</v>
      </c>
      <c r="J265" s="380">
        <v>0</v>
      </c>
      <c r="K265" s="390" t="s">
        <v>219</v>
      </c>
    </row>
    <row r="266" spans="1:11" ht="14.4" customHeight="1" thickBot="1" x14ac:dyDescent="0.35">
      <c r="A266" s="401" t="s">
        <v>476</v>
      </c>
      <c r="B266" s="379">
        <v>176651.561202438</v>
      </c>
      <c r="C266" s="379">
        <v>179798.75249000001</v>
      </c>
      <c r="D266" s="380">
        <v>3147.19128756179</v>
      </c>
      <c r="E266" s="381">
        <v>1.017815813605</v>
      </c>
      <c r="F266" s="379">
        <v>314300</v>
      </c>
      <c r="G266" s="380">
        <v>78575</v>
      </c>
      <c r="H266" s="382">
        <v>27555.958989999999</v>
      </c>
      <c r="I266" s="379">
        <v>75604.163839999994</v>
      </c>
      <c r="J266" s="380">
        <v>-2970.8361599999898</v>
      </c>
      <c r="K266" s="383">
        <v>0.24054776913699999</v>
      </c>
    </row>
    <row r="267" spans="1:11" ht="14.4" customHeight="1" thickBot="1" x14ac:dyDescent="0.35">
      <c r="A267" s="401" t="s">
        <v>477</v>
      </c>
      <c r="B267" s="379">
        <v>6422.9840454863797</v>
      </c>
      <c r="C267" s="379">
        <v>6695.9842099999996</v>
      </c>
      <c r="D267" s="380">
        <v>273.00016451362001</v>
      </c>
      <c r="E267" s="381">
        <v>1.0425036342259999</v>
      </c>
      <c r="F267" s="379">
        <v>7000</v>
      </c>
      <c r="G267" s="380">
        <v>1750</v>
      </c>
      <c r="H267" s="382">
        <v>583.10613999999998</v>
      </c>
      <c r="I267" s="379">
        <v>1763.4038700000001</v>
      </c>
      <c r="J267" s="380">
        <v>13.403869999998999</v>
      </c>
      <c r="K267" s="383">
        <v>0.251914838571</v>
      </c>
    </row>
    <row r="268" spans="1:11" ht="14.4" customHeight="1" thickBot="1" x14ac:dyDescent="0.35">
      <c r="A268" s="401" t="s">
        <v>478</v>
      </c>
      <c r="B268" s="379">
        <v>19703.9510559339</v>
      </c>
      <c r="C268" s="379">
        <v>20084.519359999998</v>
      </c>
      <c r="D268" s="380">
        <v>380.56830406606201</v>
      </c>
      <c r="E268" s="381">
        <v>1.0193143143209999</v>
      </c>
      <c r="F268" s="379">
        <v>0</v>
      </c>
      <c r="G268" s="380">
        <v>0</v>
      </c>
      <c r="H268" s="382">
        <v>0</v>
      </c>
      <c r="I268" s="379">
        <v>0</v>
      </c>
      <c r="J268" s="380">
        <v>0</v>
      </c>
      <c r="K268" s="390" t="s">
        <v>219</v>
      </c>
    </row>
    <row r="269" spans="1:11" ht="14.4" customHeight="1" thickBot="1" x14ac:dyDescent="0.35">
      <c r="A269" s="401" t="s">
        <v>479</v>
      </c>
      <c r="B269" s="379">
        <v>23794.940894029001</v>
      </c>
      <c r="C269" s="379">
        <v>24788.67929</v>
      </c>
      <c r="D269" s="380">
        <v>993.73839597097003</v>
      </c>
      <c r="E269" s="381">
        <v>1.0417625914849999</v>
      </c>
      <c r="F269" s="379">
        <v>46800</v>
      </c>
      <c r="G269" s="380">
        <v>11700</v>
      </c>
      <c r="H269" s="382">
        <v>3763.4073199999998</v>
      </c>
      <c r="I269" s="379">
        <v>11808.41209</v>
      </c>
      <c r="J269" s="380">
        <v>108.41209000000001</v>
      </c>
      <c r="K269" s="383">
        <v>0.25231649764899999</v>
      </c>
    </row>
    <row r="270" spans="1:11" ht="14.4" customHeight="1" thickBot="1" x14ac:dyDescent="0.35">
      <c r="A270" s="401" t="s">
        <v>480</v>
      </c>
      <c r="B270" s="379">
        <v>214.99946594731</v>
      </c>
      <c r="C270" s="379">
        <v>516.00257999999997</v>
      </c>
      <c r="D270" s="380">
        <v>301.00311405269002</v>
      </c>
      <c r="E270" s="381">
        <v>2.400017961563</v>
      </c>
      <c r="F270" s="379">
        <v>600</v>
      </c>
      <c r="G270" s="380">
        <v>150</v>
      </c>
      <c r="H270" s="382">
        <v>31.947040000000001</v>
      </c>
      <c r="I270" s="379">
        <v>56.719279999999998</v>
      </c>
      <c r="J270" s="380">
        <v>-93.280720000000002</v>
      </c>
      <c r="K270" s="383">
        <v>9.4532133333000007E-2</v>
      </c>
    </row>
    <row r="271" spans="1:11" ht="14.4" customHeight="1" thickBot="1" x14ac:dyDescent="0.35">
      <c r="A271" s="401" t="s">
        <v>481</v>
      </c>
      <c r="B271" s="379">
        <v>17.999955288612</v>
      </c>
      <c r="C271" s="379">
        <v>4.4910199999999998</v>
      </c>
      <c r="D271" s="380">
        <v>-13.508935288611999</v>
      </c>
      <c r="E271" s="381">
        <v>0.24950173086399999</v>
      </c>
      <c r="F271" s="379">
        <v>0</v>
      </c>
      <c r="G271" s="380">
        <v>0</v>
      </c>
      <c r="H271" s="382">
        <v>0</v>
      </c>
      <c r="I271" s="379">
        <v>0</v>
      </c>
      <c r="J271" s="380">
        <v>0</v>
      </c>
      <c r="K271" s="390" t="s">
        <v>219</v>
      </c>
    </row>
    <row r="272" spans="1:11" ht="14.4" customHeight="1" thickBot="1" x14ac:dyDescent="0.35">
      <c r="A272" s="401" t="s">
        <v>482</v>
      </c>
      <c r="B272" s="379">
        <v>379.99905609292</v>
      </c>
      <c r="C272" s="379">
        <v>148.03446</v>
      </c>
      <c r="D272" s="380">
        <v>-231.96459609292</v>
      </c>
      <c r="E272" s="381">
        <v>0.38956533608799998</v>
      </c>
      <c r="F272" s="379">
        <v>250</v>
      </c>
      <c r="G272" s="380">
        <v>62.5</v>
      </c>
      <c r="H272" s="382">
        <v>0</v>
      </c>
      <c r="I272" s="379">
        <v>0</v>
      </c>
      <c r="J272" s="380">
        <v>-62.5</v>
      </c>
      <c r="K272" s="383">
        <v>0</v>
      </c>
    </row>
    <row r="273" spans="1:11" ht="14.4" customHeight="1" thickBot="1" x14ac:dyDescent="0.35">
      <c r="A273" s="401" t="s">
        <v>483</v>
      </c>
      <c r="B273" s="379">
        <v>48.999878285666</v>
      </c>
      <c r="C273" s="379">
        <v>163.10499999999999</v>
      </c>
      <c r="D273" s="380">
        <v>114.105121714334</v>
      </c>
      <c r="E273" s="381">
        <v>3.3286817377200002</v>
      </c>
      <c r="F273" s="379">
        <v>0</v>
      </c>
      <c r="G273" s="380">
        <v>0</v>
      </c>
      <c r="H273" s="382">
        <v>0</v>
      </c>
      <c r="I273" s="379">
        <v>0</v>
      </c>
      <c r="J273" s="380">
        <v>0</v>
      </c>
      <c r="K273" s="390" t="s">
        <v>219</v>
      </c>
    </row>
    <row r="274" spans="1:11" ht="14.4" customHeight="1" thickBot="1" x14ac:dyDescent="0.35">
      <c r="A274" s="401" t="s">
        <v>484</v>
      </c>
      <c r="B274" s="379">
        <v>193.999518110596</v>
      </c>
      <c r="C274" s="379">
        <v>178.25091</v>
      </c>
      <c r="D274" s="380">
        <v>-15.748608110596001</v>
      </c>
      <c r="E274" s="381">
        <v>0.91882140603200002</v>
      </c>
      <c r="F274" s="379">
        <v>400</v>
      </c>
      <c r="G274" s="380">
        <v>100</v>
      </c>
      <c r="H274" s="382">
        <v>30.248370000000001</v>
      </c>
      <c r="I274" s="379">
        <v>140.87610000000001</v>
      </c>
      <c r="J274" s="380">
        <v>40.876099999998999</v>
      </c>
      <c r="K274" s="383">
        <v>0.35219024999999998</v>
      </c>
    </row>
    <row r="275" spans="1:11" ht="14.4" customHeight="1" thickBot="1" x14ac:dyDescent="0.35">
      <c r="A275" s="401" t="s">
        <v>485</v>
      </c>
      <c r="B275" s="379">
        <v>513.998723241476</v>
      </c>
      <c r="C275" s="379">
        <v>663.02521999999999</v>
      </c>
      <c r="D275" s="380">
        <v>149.02649675852399</v>
      </c>
      <c r="E275" s="381">
        <v>1.2899355387860001</v>
      </c>
      <c r="F275" s="379">
        <v>0</v>
      </c>
      <c r="G275" s="380">
        <v>0</v>
      </c>
      <c r="H275" s="382">
        <v>0</v>
      </c>
      <c r="I275" s="379">
        <v>0</v>
      </c>
      <c r="J275" s="380">
        <v>0</v>
      </c>
      <c r="K275" s="390" t="s">
        <v>219</v>
      </c>
    </row>
    <row r="276" spans="1:11" ht="14.4" customHeight="1" thickBot="1" x14ac:dyDescent="0.35">
      <c r="A276" s="401" t="s">
        <v>486</v>
      </c>
      <c r="B276" s="379">
        <v>607.998489748672</v>
      </c>
      <c r="C276" s="379">
        <v>625.56682000000001</v>
      </c>
      <c r="D276" s="380">
        <v>17.568330251327001</v>
      </c>
      <c r="E276" s="381">
        <v>1.028895351793</v>
      </c>
      <c r="F276" s="379">
        <v>1350</v>
      </c>
      <c r="G276" s="380">
        <v>337.5</v>
      </c>
      <c r="H276" s="382">
        <v>92.393600000000006</v>
      </c>
      <c r="I276" s="379">
        <v>267.34357</v>
      </c>
      <c r="J276" s="380">
        <v>-70.15643</v>
      </c>
      <c r="K276" s="383">
        <v>0.19803227407400001</v>
      </c>
    </row>
    <row r="277" spans="1:11" ht="14.4" customHeight="1" thickBot="1" x14ac:dyDescent="0.35">
      <c r="A277" s="401" t="s">
        <v>487</v>
      </c>
      <c r="B277" s="379">
        <v>1472.99634111808</v>
      </c>
      <c r="C277" s="379">
        <v>1693.23332</v>
      </c>
      <c r="D277" s="380">
        <v>220.23697888191799</v>
      </c>
      <c r="E277" s="381">
        <v>1.1495163108919999</v>
      </c>
      <c r="F277" s="379">
        <v>1700</v>
      </c>
      <c r="G277" s="380">
        <v>425</v>
      </c>
      <c r="H277" s="382">
        <v>149.28932</v>
      </c>
      <c r="I277" s="379">
        <v>437.26889</v>
      </c>
      <c r="J277" s="380">
        <v>12.268889999999001</v>
      </c>
      <c r="K277" s="383">
        <v>0.257216994117</v>
      </c>
    </row>
    <row r="278" spans="1:11" ht="14.4" customHeight="1" thickBot="1" x14ac:dyDescent="0.35">
      <c r="A278" s="401" t="s">
        <v>488</v>
      </c>
      <c r="B278" s="379">
        <v>11370.9717548226</v>
      </c>
      <c r="C278" s="379">
        <v>11565.78383</v>
      </c>
      <c r="D278" s="380">
        <v>194.812075177384</v>
      </c>
      <c r="E278" s="381">
        <v>1.017132403402</v>
      </c>
      <c r="F278" s="379">
        <v>11700</v>
      </c>
      <c r="G278" s="380">
        <v>2925</v>
      </c>
      <c r="H278" s="382">
        <v>1092.75901</v>
      </c>
      <c r="I278" s="379">
        <v>3242.4703100000002</v>
      </c>
      <c r="J278" s="380">
        <v>317.47030999999998</v>
      </c>
      <c r="K278" s="383">
        <v>0.277134214529</v>
      </c>
    </row>
    <row r="279" spans="1:11" ht="14.4" customHeight="1" thickBot="1" x14ac:dyDescent="0.35">
      <c r="A279" s="398" t="s">
        <v>489</v>
      </c>
      <c r="B279" s="379">
        <v>1382.5160205140501</v>
      </c>
      <c r="C279" s="379">
        <v>3780.6293500000002</v>
      </c>
      <c r="D279" s="380">
        <v>2398.1133294859501</v>
      </c>
      <c r="E279" s="381">
        <v>2.73460075247</v>
      </c>
      <c r="F279" s="379">
        <v>2764.43180100469</v>
      </c>
      <c r="G279" s="380">
        <v>691.10795025117204</v>
      </c>
      <c r="H279" s="382">
        <v>361.47570000000002</v>
      </c>
      <c r="I279" s="379">
        <v>1244.34608</v>
      </c>
      <c r="J279" s="380">
        <v>553.23812974882696</v>
      </c>
      <c r="K279" s="383">
        <v>0.450127248408</v>
      </c>
    </row>
    <row r="280" spans="1:11" ht="14.4" customHeight="1" thickBot="1" x14ac:dyDescent="0.35">
      <c r="A280" s="399" t="s">
        <v>490</v>
      </c>
      <c r="B280" s="379">
        <v>0</v>
      </c>
      <c r="C280" s="379">
        <v>898.24639000000002</v>
      </c>
      <c r="D280" s="380">
        <v>898.24639000000002</v>
      </c>
      <c r="E280" s="389" t="s">
        <v>231</v>
      </c>
      <c r="F280" s="379">
        <v>0</v>
      </c>
      <c r="G280" s="380">
        <v>0</v>
      </c>
      <c r="H280" s="382">
        <v>0</v>
      </c>
      <c r="I280" s="379">
        <v>80.792159999999996</v>
      </c>
      <c r="J280" s="380">
        <v>80.792159999999996</v>
      </c>
      <c r="K280" s="390" t="s">
        <v>219</v>
      </c>
    </row>
    <row r="281" spans="1:11" ht="14.4" customHeight="1" thickBot="1" x14ac:dyDescent="0.35">
      <c r="A281" s="400" t="s">
        <v>491</v>
      </c>
      <c r="B281" s="384">
        <v>0</v>
      </c>
      <c r="C281" s="384">
        <v>898.24639000000002</v>
      </c>
      <c r="D281" s="385">
        <v>898.24639000000002</v>
      </c>
      <c r="E281" s="386" t="s">
        <v>231</v>
      </c>
      <c r="F281" s="384">
        <v>0</v>
      </c>
      <c r="G281" s="385">
        <v>0</v>
      </c>
      <c r="H281" s="387">
        <v>0</v>
      </c>
      <c r="I281" s="384">
        <v>80.792159999999996</v>
      </c>
      <c r="J281" s="385">
        <v>80.792159999999996</v>
      </c>
      <c r="K281" s="388" t="s">
        <v>219</v>
      </c>
    </row>
    <row r="282" spans="1:11" ht="14.4" customHeight="1" thickBot="1" x14ac:dyDescent="0.35">
      <c r="A282" s="401" t="s">
        <v>492</v>
      </c>
      <c r="B282" s="379">
        <v>0</v>
      </c>
      <c r="C282" s="379">
        <v>898.24639000000002</v>
      </c>
      <c r="D282" s="380">
        <v>898.24639000000002</v>
      </c>
      <c r="E282" s="389" t="s">
        <v>231</v>
      </c>
      <c r="F282" s="379">
        <v>0</v>
      </c>
      <c r="G282" s="380">
        <v>0</v>
      </c>
      <c r="H282" s="382">
        <v>0</v>
      </c>
      <c r="I282" s="379">
        <v>80.792159999999996</v>
      </c>
      <c r="J282" s="380">
        <v>80.792159999999996</v>
      </c>
      <c r="K282" s="390" t="s">
        <v>219</v>
      </c>
    </row>
    <row r="283" spans="1:11" ht="14.4" customHeight="1" thickBot="1" x14ac:dyDescent="0.35">
      <c r="A283" s="399" t="s">
        <v>493</v>
      </c>
      <c r="B283" s="379">
        <v>0</v>
      </c>
      <c r="C283" s="379">
        <v>49.015970000000003</v>
      </c>
      <c r="D283" s="380">
        <v>49.015970000000003</v>
      </c>
      <c r="E283" s="389" t="s">
        <v>219</v>
      </c>
      <c r="F283" s="379">
        <v>0</v>
      </c>
      <c r="G283" s="380">
        <v>0</v>
      </c>
      <c r="H283" s="382">
        <v>1.5</v>
      </c>
      <c r="I283" s="379">
        <v>4.5</v>
      </c>
      <c r="J283" s="380">
        <v>4.5</v>
      </c>
      <c r="K283" s="390" t="s">
        <v>219</v>
      </c>
    </row>
    <row r="284" spans="1:11" ht="14.4" customHeight="1" thickBot="1" x14ac:dyDescent="0.35">
      <c r="A284" s="400" t="s">
        <v>494</v>
      </c>
      <c r="B284" s="384">
        <v>0</v>
      </c>
      <c r="C284" s="384">
        <v>22.265969999999999</v>
      </c>
      <c r="D284" s="385">
        <v>22.265969999999999</v>
      </c>
      <c r="E284" s="386" t="s">
        <v>219</v>
      </c>
      <c r="F284" s="384">
        <v>0</v>
      </c>
      <c r="G284" s="385">
        <v>0</v>
      </c>
      <c r="H284" s="387">
        <v>0</v>
      </c>
      <c r="I284" s="384">
        <v>0</v>
      </c>
      <c r="J284" s="385">
        <v>0</v>
      </c>
      <c r="K284" s="388" t="s">
        <v>219</v>
      </c>
    </row>
    <row r="285" spans="1:11" ht="14.4" customHeight="1" thickBot="1" x14ac:dyDescent="0.35">
      <c r="A285" s="401" t="s">
        <v>495</v>
      </c>
      <c r="B285" s="379">
        <v>0</v>
      </c>
      <c r="C285" s="379">
        <v>22.265969999999999</v>
      </c>
      <c r="D285" s="380">
        <v>22.265969999999999</v>
      </c>
      <c r="E285" s="389" t="s">
        <v>219</v>
      </c>
      <c r="F285" s="379">
        <v>0</v>
      </c>
      <c r="G285" s="380">
        <v>0</v>
      </c>
      <c r="H285" s="382">
        <v>0</v>
      </c>
      <c r="I285" s="379">
        <v>0</v>
      </c>
      <c r="J285" s="380">
        <v>0</v>
      </c>
      <c r="K285" s="390" t="s">
        <v>219</v>
      </c>
    </row>
    <row r="286" spans="1:11" ht="14.4" customHeight="1" thickBot="1" x14ac:dyDescent="0.35">
      <c r="A286" s="400" t="s">
        <v>496</v>
      </c>
      <c r="B286" s="384">
        <v>0</v>
      </c>
      <c r="C286" s="384">
        <v>26.75</v>
      </c>
      <c r="D286" s="385">
        <v>26.75</v>
      </c>
      <c r="E286" s="386" t="s">
        <v>219</v>
      </c>
      <c r="F286" s="384">
        <v>0</v>
      </c>
      <c r="G286" s="385">
        <v>0</v>
      </c>
      <c r="H286" s="387">
        <v>1.5</v>
      </c>
      <c r="I286" s="384">
        <v>4.5</v>
      </c>
      <c r="J286" s="385">
        <v>4.5</v>
      </c>
      <c r="K286" s="388" t="s">
        <v>219</v>
      </c>
    </row>
    <row r="287" spans="1:11" ht="14.4" customHeight="1" thickBot="1" x14ac:dyDescent="0.35">
      <c r="A287" s="401" t="s">
        <v>497</v>
      </c>
      <c r="B287" s="379">
        <v>0</v>
      </c>
      <c r="C287" s="379">
        <v>26.75</v>
      </c>
      <c r="D287" s="380">
        <v>26.75</v>
      </c>
      <c r="E287" s="389" t="s">
        <v>219</v>
      </c>
      <c r="F287" s="379">
        <v>0</v>
      </c>
      <c r="G287" s="380">
        <v>0</v>
      </c>
      <c r="H287" s="382">
        <v>1.5</v>
      </c>
      <c r="I287" s="379">
        <v>4.5</v>
      </c>
      <c r="J287" s="380">
        <v>4.5</v>
      </c>
      <c r="K287" s="390" t="s">
        <v>219</v>
      </c>
    </row>
    <row r="288" spans="1:11" ht="14.4" customHeight="1" thickBot="1" x14ac:dyDescent="0.35">
      <c r="A288" s="402" t="s">
        <v>498</v>
      </c>
      <c r="B288" s="384">
        <v>1382.5160205140501</v>
      </c>
      <c r="C288" s="384">
        <v>2833.36699</v>
      </c>
      <c r="D288" s="385">
        <v>1450.8509694859499</v>
      </c>
      <c r="E288" s="391">
        <v>2.049427961743</v>
      </c>
      <c r="F288" s="384">
        <v>2764.43180100469</v>
      </c>
      <c r="G288" s="385">
        <v>691.10795025117204</v>
      </c>
      <c r="H288" s="387">
        <v>359.97570000000002</v>
      </c>
      <c r="I288" s="384">
        <v>1159.0539200000001</v>
      </c>
      <c r="J288" s="385">
        <v>467.945969748827</v>
      </c>
      <c r="K288" s="392">
        <v>0.41927383398500001</v>
      </c>
    </row>
    <row r="289" spans="1:11" ht="14.4" customHeight="1" thickBot="1" x14ac:dyDescent="0.35">
      <c r="A289" s="400" t="s">
        <v>499</v>
      </c>
      <c r="B289" s="384">
        <v>0</v>
      </c>
      <c r="C289" s="384">
        <v>0</v>
      </c>
      <c r="D289" s="385">
        <v>0</v>
      </c>
      <c r="E289" s="391">
        <v>1</v>
      </c>
      <c r="F289" s="384">
        <v>0</v>
      </c>
      <c r="G289" s="385">
        <v>0</v>
      </c>
      <c r="H289" s="387">
        <v>0</v>
      </c>
      <c r="I289" s="384">
        <v>0.68999999999899997</v>
      </c>
      <c r="J289" s="385">
        <v>0.68999999999899997</v>
      </c>
      <c r="K289" s="388" t="s">
        <v>231</v>
      </c>
    </row>
    <row r="290" spans="1:11" ht="14.4" customHeight="1" thickBot="1" x14ac:dyDescent="0.35">
      <c r="A290" s="401" t="s">
        <v>500</v>
      </c>
      <c r="B290" s="379">
        <v>0</v>
      </c>
      <c r="C290" s="379">
        <v>0</v>
      </c>
      <c r="D290" s="380">
        <v>0</v>
      </c>
      <c r="E290" s="381">
        <v>1</v>
      </c>
      <c r="F290" s="379">
        <v>0</v>
      </c>
      <c r="G290" s="380">
        <v>0</v>
      </c>
      <c r="H290" s="382">
        <v>0</v>
      </c>
      <c r="I290" s="379">
        <v>0.68999999999899997</v>
      </c>
      <c r="J290" s="380">
        <v>0.68999999999899997</v>
      </c>
      <c r="K290" s="390" t="s">
        <v>231</v>
      </c>
    </row>
    <row r="291" spans="1:11" ht="14.4" customHeight="1" thickBot="1" x14ac:dyDescent="0.35">
      <c r="A291" s="400" t="s">
        <v>501</v>
      </c>
      <c r="B291" s="384">
        <v>0</v>
      </c>
      <c r="C291" s="384">
        <v>98.009770000000003</v>
      </c>
      <c r="D291" s="385">
        <v>98.009770000000003</v>
      </c>
      <c r="E291" s="386" t="s">
        <v>219</v>
      </c>
      <c r="F291" s="384">
        <v>1.1645963894E-2</v>
      </c>
      <c r="G291" s="385">
        <v>2.9114909730000001E-3</v>
      </c>
      <c r="H291" s="387">
        <v>2E-3</v>
      </c>
      <c r="I291" s="384">
        <v>1.48E-3</v>
      </c>
      <c r="J291" s="385">
        <v>-1.4314909729999999E-3</v>
      </c>
      <c r="K291" s="392">
        <v>0.127082653987</v>
      </c>
    </row>
    <row r="292" spans="1:11" ht="14.4" customHeight="1" thickBot="1" x14ac:dyDescent="0.35">
      <c r="A292" s="401" t="s">
        <v>502</v>
      </c>
      <c r="B292" s="379">
        <v>0</v>
      </c>
      <c r="C292" s="379">
        <v>8.3499999999999998E-3</v>
      </c>
      <c r="D292" s="380">
        <v>8.3499999999999998E-3</v>
      </c>
      <c r="E292" s="389" t="s">
        <v>219</v>
      </c>
      <c r="F292" s="379">
        <v>1.1645963894E-2</v>
      </c>
      <c r="G292" s="380">
        <v>2.9114909730000001E-3</v>
      </c>
      <c r="H292" s="382">
        <v>2E-3</v>
      </c>
      <c r="I292" s="379">
        <v>1.48E-3</v>
      </c>
      <c r="J292" s="380">
        <v>-1.4314909729999999E-3</v>
      </c>
      <c r="K292" s="383">
        <v>0.127082653987</v>
      </c>
    </row>
    <row r="293" spans="1:11" ht="14.4" customHeight="1" thickBot="1" x14ac:dyDescent="0.35">
      <c r="A293" s="401" t="s">
        <v>503</v>
      </c>
      <c r="B293" s="379">
        <v>0</v>
      </c>
      <c r="C293" s="379">
        <v>12.90042</v>
      </c>
      <c r="D293" s="380">
        <v>12.90042</v>
      </c>
      <c r="E293" s="389" t="s">
        <v>219</v>
      </c>
      <c r="F293" s="379">
        <v>0</v>
      </c>
      <c r="G293" s="380">
        <v>0</v>
      </c>
      <c r="H293" s="382">
        <v>0</v>
      </c>
      <c r="I293" s="379">
        <v>0</v>
      </c>
      <c r="J293" s="380">
        <v>0</v>
      </c>
      <c r="K293" s="390" t="s">
        <v>219</v>
      </c>
    </row>
    <row r="294" spans="1:11" ht="14.4" customHeight="1" thickBot="1" x14ac:dyDescent="0.35">
      <c r="A294" s="401" t="s">
        <v>504</v>
      </c>
      <c r="B294" s="379">
        <v>0</v>
      </c>
      <c r="C294" s="379">
        <v>85.100999999999999</v>
      </c>
      <c r="D294" s="380">
        <v>85.100999999999999</v>
      </c>
      <c r="E294" s="389" t="s">
        <v>231</v>
      </c>
      <c r="F294" s="379">
        <v>0</v>
      </c>
      <c r="G294" s="380">
        <v>0</v>
      </c>
      <c r="H294" s="382">
        <v>0</v>
      </c>
      <c r="I294" s="379">
        <v>0</v>
      </c>
      <c r="J294" s="380">
        <v>0</v>
      </c>
      <c r="K294" s="390" t="s">
        <v>219</v>
      </c>
    </row>
    <row r="295" spans="1:11" ht="14.4" customHeight="1" thickBot="1" x14ac:dyDescent="0.35">
      <c r="A295" s="403" t="s">
        <v>505</v>
      </c>
      <c r="B295" s="379">
        <v>0</v>
      </c>
      <c r="C295" s="379">
        <v>41.202739999999999</v>
      </c>
      <c r="D295" s="380">
        <v>41.202739999999999</v>
      </c>
      <c r="E295" s="389" t="s">
        <v>231</v>
      </c>
      <c r="F295" s="379">
        <v>0</v>
      </c>
      <c r="G295" s="380">
        <v>0</v>
      </c>
      <c r="H295" s="382">
        <v>0</v>
      </c>
      <c r="I295" s="379">
        <v>0</v>
      </c>
      <c r="J295" s="380">
        <v>0</v>
      </c>
      <c r="K295" s="390" t="s">
        <v>219</v>
      </c>
    </row>
    <row r="296" spans="1:11" ht="14.4" customHeight="1" thickBot="1" x14ac:dyDescent="0.35">
      <c r="A296" s="401" t="s">
        <v>506</v>
      </c>
      <c r="B296" s="379">
        <v>0</v>
      </c>
      <c r="C296" s="379">
        <v>41.202739999999999</v>
      </c>
      <c r="D296" s="380">
        <v>41.202739999999999</v>
      </c>
      <c r="E296" s="389" t="s">
        <v>231</v>
      </c>
      <c r="F296" s="379">
        <v>0</v>
      </c>
      <c r="G296" s="380">
        <v>0</v>
      </c>
      <c r="H296" s="382">
        <v>0</v>
      </c>
      <c r="I296" s="379">
        <v>0</v>
      </c>
      <c r="J296" s="380">
        <v>0</v>
      </c>
      <c r="K296" s="390" t="s">
        <v>219</v>
      </c>
    </row>
    <row r="297" spans="1:11" ht="14.4" customHeight="1" thickBot="1" x14ac:dyDescent="0.35">
      <c r="A297" s="400" t="s">
        <v>507</v>
      </c>
      <c r="B297" s="384">
        <v>1382.5160205140501</v>
      </c>
      <c r="C297" s="384">
        <v>2393.2398499999999</v>
      </c>
      <c r="D297" s="385">
        <v>1010.72382948595</v>
      </c>
      <c r="E297" s="391">
        <v>1.7310756725330001</v>
      </c>
      <c r="F297" s="384">
        <v>2764.4201550407902</v>
      </c>
      <c r="G297" s="385">
        <v>691.105038760198</v>
      </c>
      <c r="H297" s="387">
        <v>359.97370000000001</v>
      </c>
      <c r="I297" s="384">
        <v>426.88170000000002</v>
      </c>
      <c r="J297" s="385">
        <v>-264.22333876019798</v>
      </c>
      <c r="K297" s="392">
        <v>0.15441997817200001</v>
      </c>
    </row>
    <row r="298" spans="1:11" ht="14.4" customHeight="1" thickBot="1" x14ac:dyDescent="0.35">
      <c r="A298" s="401" t="s">
        <v>508</v>
      </c>
      <c r="B298" s="379">
        <v>0</v>
      </c>
      <c r="C298" s="379">
        <v>28</v>
      </c>
      <c r="D298" s="380">
        <v>28</v>
      </c>
      <c r="E298" s="389" t="s">
        <v>219</v>
      </c>
      <c r="F298" s="379">
        <v>1000</v>
      </c>
      <c r="G298" s="380">
        <v>250</v>
      </c>
      <c r="H298" s="382">
        <v>0</v>
      </c>
      <c r="I298" s="379">
        <v>0</v>
      </c>
      <c r="J298" s="380">
        <v>-250</v>
      </c>
      <c r="K298" s="383">
        <v>0</v>
      </c>
    </row>
    <row r="299" spans="1:11" ht="14.4" customHeight="1" thickBot="1" x14ac:dyDescent="0.35">
      <c r="A299" s="401" t="s">
        <v>509</v>
      </c>
      <c r="B299" s="379">
        <v>1380.2986303389</v>
      </c>
      <c r="C299" s="379">
        <v>2365.2398499999999</v>
      </c>
      <c r="D299" s="380">
        <v>984.94121966110595</v>
      </c>
      <c r="E299" s="381">
        <v>1.713571105565</v>
      </c>
      <c r="F299" s="379">
        <v>1764.42015504079</v>
      </c>
      <c r="G299" s="380">
        <v>441.105038760198</v>
      </c>
      <c r="H299" s="382">
        <v>359.97370000000001</v>
      </c>
      <c r="I299" s="379">
        <v>426.88170000000002</v>
      </c>
      <c r="J299" s="380">
        <v>-14.223338760198001</v>
      </c>
      <c r="K299" s="383">
        <v>0.24193880282999999</v>
      </c>
    </row>
    <row r="300" spans="1:11" ht="14.4" customHeight="1" thickBot="1" x14ac:dyDescent="0.35">
      <c r="A300" s="401" t="s">
        <v>510</v>
      </c>
      <c r="B300" s="379">
        <v>2.2173901751509999</v>
      </c>
      <c r="C300" s="379">
        <v>0</v>
      </c>
      <c r="D300" s="380">
        <v>-2.2173901751509999</v>
      </c>
      <c r="E300" s="381">
        <v>0</v>
      </c>
      <c r="F300" s="379">
        <v>0</v>
      </c>
      <c r="G300" s="380">
        <v>0</v>
      </c>
      <c r="H300" s="382">
        <v>0</v>
      </c>
      <c r="I300" s="379">
        <v>0</v>
      </c>
      <c r="J300" s="380">
        <v>0</v>
      </c>
      <c r="K300" s="383">
        <v>3</v>
      </c>
    </row>
    <row r="301" spans="1:11" ht="14.4" customHeight="1" thickBot="1" x14ac:dyDescent="0.35">
      <c r="A301" s="400" t="s">
        <v>511</v>
      </c>
      <c r="B301" s="384">
        <v>0</v>
      </c>
      <c r="C301" s="384">
        <v>300.91462999999999</v>
      </c>
      <c r="D301" s="385">
        <v>300.91462999999999</v>
      </c>
      <c r="E301" s="386" t="s">
        <v>231</v>
      </c>
      <c r="F301" s="384">
        <v>0</v>
      </c>
      <c r="G301" s="385">
        <v>0</v>
      </c>
      <c r="H301" s="387">
        <v>0</v>
      </c>
      <c r="I301" s="384">
        <v>731.48073999999895</v>
      </c>
      <c r="J301" s="385">
        <v>731.48073999999895</v>
      </c>
      <c r="K301" s="388" t="s">
        <v>219</v>
      </c>
    </row>
    <row r="302" spans="1:11" ht="14.4" customHeight="1" thickBot="1" x14ac:dyDescent="0.35">
      <c r="A302" s="401" t="s">
        <v>512</v>
      </c>
      <c r="B302" s="379">
        <v>0</v>
      </c>
      <c r="C302" s="379">
        <v>300.91462999999999</v>
      </c>
      <c r="D302" s="380">
        <v>300.91462999999999</v>
      </c>
      <c r="E302" s="389" t="s">
        <v>231</v>
      </c>
      <c r="F302" s="379">
        <v>0</v>
      </c>
      <c r="G302" s="380">
        <v>0</v>
      </c>
      <c r="H302" s="382">
        <v>0</v>
      </c>
      <c r="I302" s="379">
        <v>731.48073999999895</v>
      </c>
      <c r="J302" s="380">
        <v>731.48073999999895</v>
      </c>
      <c r="K302" s="390" t="s">
        <v>219</v>
      </c>
    </row>
    <row r="303" spans="1:11" ht="14.4" customHeight="1" thickBot="1" x14ac:dyDescent="0.35">
      <c r="A303" s="398" t="s">
        <v>513</v>
      </c>
      <c r="B303" s="379">
        <v>0</v>
      </c>
      <c r="C303" s="379">
        <v>4.5899999998999998E-2</v>
      </c>
      <c r="D303" s="380">
        <v>4.5899999998999998E-2</v>
      </c>
      <c r="E303" s="389" t="s">
        <v>219</v>
      </c>
      <c r="F303" s="379">
        <v>0</v>
      </c>
      <c r="G303" s="380">
        <v>0</v>
      </c>
      <c r="H303" s="382">
        <v>6.9800000000000001E-3</v>
      </c>
      <c r="I303" s="379">
        <v>6.9800000000000001E-3</v>
      </c>
      <c r="J303" s="380">
        <v>6.9800000000000001E-3</v>
      </c>
      <c r="K303" s="390" t="s">
        <v>219</v>
      </c>
    </row>
    <row r="304" spans="1:11" ht="14.4" customHeight="1" thickBot="1" x14ac:dyDescent="0.35">
      <c r="A304" s="402" t="s">
        <v>514</v>
      </c>
      <c r="B304" s="384">
        <v>0</v>
      </c>
      <c r="C304" s="384">
        <v>4.5899999998999998E-2</v>
      </c>
      <c r="D304" s="385">
        <v>4.5899999998999998E-2</v>
      </c>
      <c r="E304" s="386" t="s">
        <v>219</v>
      </c>
      <c r="F304" s="384">
        <v>0</v>
      </c>
      <c r="G304" s="385">
        <v>0</v>
      </c>
      <c r="H304" s="387">
        <v>6.9800000000000001E-3</v>
      </c>
      <c r="I304" s="384">
        <v>6.9800000000000001E-3</v>
      </c>
      <c r="J304" s="385">
        <v>6.9800000000000001E-3</v>
      </c>
      <c r="K304" s="388" t="s">
        <v>219</v>
      </c>
    </row>
    <row r="305" spans="1:11" ht="14.4" customHeight="1" thickBot="1" x14ac:dyDescent="0.35">
      <c r="A305" s="400" t="s">
        <v>515</v>
      </c>
      <c r="B305" s="384">
        <v>0</v>
      </c>
      <c r="C305" s="384">
        <v>4.5899999998999998E-2</v>
      </c>
      <c r="D305" s="385">
        <v>4.5899999998999998E-2</v>
      </c>
      <c r="E305" s="386" t="s">
        <v>219</v>
      </c>
      <c r="F305" s="384">
        <v>0</v>
      </c>
      <c r="G305" s="385">
        <v>0</v>
      </c>
      <c r="H305" s="387">
        <v>6.9800000000000001E-3</v>
      </c>
      <c r="I305" s="384">
        <v>6.9800000000000001E-3</v>
      </c>
      <c r="J305" s="385">
        <v>6.9800000000000001E-3</v>
      </c>
      <c r="K305" s="388" t="s">
        <v>219</v>
      </c>
    </row>
    <row r="306" spans="1:11" ht="14.4" customHeight="1" thickBot="1" x14ac:dyDescent="0.35">
      <c r="A306" s="401" t="s">
        <v>516</v>
      </c>
      <c r="B306" s="379">
        <v>0</v>
      </c>
      <c r="C306" s="379">
        <v>4.5899999998999998E-2</v>
      </c>
      <c r="D306" s="380">
        <v>4.5899999998999998E-2</v>
      </c>
      <c r="E306" s="389" t="s">
        <v>219</v>
      </c>
      <c r="F306" s="379">
        <v>0</v>
      </c>
      <c r="G306" s="380">
        <v>0</v>
      </c>
      <c r="H306" s="382">
        <v>6.9800000000000001E-3</v>
      </c>
      <c r="I306" s="379">
        <v>6.9800000000000001E-3</v>
      </c>
      <c r="J306" s="380">
        <v>6.9800000000000001E-3</v>
      </c>
      <c r="K306" s="390" t="s">
        <v>219</v>
      </c>
    </row>
    <row r="307" spans="1:11" ht="14.4" customHeight="1" thickBot="1" x14ac:dyDescent="0.35">
      <c r="A307" s="398" t="s">
        <v>517</v>
      </c>
      <c r="B307" s="379">
        <v>0</v>
      </c>
      <c r="C307" s="379">
        <v>1000</v>
      </c>
      <c r="D307" s="380">
        <v>1000</v>
      </c>
      <c r="E307" s="389" t="s">
        <v>231</v>
      </c>
      <c r="F307" s="379">
        <v>441.69903400284898</v>
      </c>
      <c r="G307" s="380">
        <v>110.424758500712</v>
      </c>
      <c r="H307" s="382">
        <v>0</v>
      </c>
      <c r="I307" s="379">
        <v>0</v>
      </c>
      <c r="J307" s="380">
        <v>-110.424758500712</v>
      </c>
      <c r="K307" s="383">
        <v>0</v>
      </c>
    </row>
    <row r="308" spans="1:11" ht="14.4" customHeight="1" thickBot="1" x14ac:dyDescent="0.35">
      <c r="A308" s="402" t="s">
        <v>518</v>
      </c>
      <c r="B308" s="384">
        <v>0</v>
      </c>
      <c r="C308" s="384">
        <v>1000</v>
      </c>
      <c r="D308" s="385">
        <v>1000</v>
      </c>
      <c r="E308" s="386" t="s">
        <v>231</v>
      </c>
      <c r="F308" s="384">
        <v>441.69903400284898</v>
      </c>
      <c r="G308" s="385">
        <v>110.424758500712</v>
      </c>
      <c r="H308" s="387">
        <v>0</v>
      </c>
      <c r="I308" s="384">
        <v>0</v>
      </c>
      <c r="J308" s="385">
        <v>-110.424758500712</v>
      </c>
      <c r="K308" s="392">
        <v>0</v>
      </c>
    </row>
    <row r="309" spans="1:11" ht="14.4" customHeight="1" thickBot="1" x14ac:dyDescent="0.35">
      <c r="A309" s="400" t="s">
        <v>519</v>
      </c>
      <c r="B309" s="384">
        <v>0</v>
      </c>
      <c r="C309" s="384">
        <v>1000</v>
      </c>
      <c r="D309" s="385">
        <v>1000</v>
      </c>
      <c r="E309" s="386" t="s">
        <v>231</v>
      </c>
      <c r="F309" s="384">
        <v>441.69903400284898</v>
      </c>
      <c r="G309" s="385">
        <v>110.424758500712</v>
      </c>
      <c r="H309" s="387">
        <v>0</v>
      </c>
      <c r="I309" s="384">
        <v>0</v>
      </c>
      <c r="J309" s="385">
        <v>-110.424758500712</v>
      </c>
      <c r="K309" s="392">
        <v>0</v>
      </c>
    </row>
    <row r="310" spans="1:11" ht="14.4" customHeight="1" thickBot="1" x14ac:dyDescent="0.35">
      <c r="A310" s="401" t="s">
        <v>520</v>
      </c>
      <c r="B310" s="379">
        <v>0</v>
      </c>
      <c r="C310" s="379">
        <v>1000</v>
      </c>
      <c r="D310" s="380">
        <v>1000</v>
      </c>
      <c r="E310" s="389" t="s">
        <v>231</v>
      </c>
      <c r="F310" s="379">
        <v>441.69903400284898</v>
      </c>
      <c r="G310" s="380">
        <v>110.424758500712</v>
      </c>
      <c r="H310" s="382">
        <v>0</v>
      </c>
      <c r="I310" s="379">
        <v>0</v>
      </c>
      <c r="J310" s="380">
        <v>-110.424758500712</v>
      </c>
      <c r="K310" s="383">
        <v>0</v>
      </c>
    </row>
    <row r="311" spans="1:11" ht="14.4" customHeight="1" thickBot="1" x14ac:dyDescent="0.35">
      <c r="A311" s="397" t="s">
        <v>521</v>
      </c>
      <c r="B311" s="379">
        <v>8967.9547098562707</v>
      </c>
      <c r="C311" s="379">
        <v>8803.3009999999995</v>
      </c>
      <c r="D311" s="380">
        <v>-164.65370985627499</v>
      </c>
      <c r="E311" s="381">
        <v>0.98163977013799997</v>
      </c>
      <c r="F311" s="379">
        <v>9843.6242203064103</v>
      </c>
      <c r="G311" s="380">
        <v>2460.9060550765998</v>
      </c>
      <c r="H311" s="382">
        <v>721.64869000000101</v>
      </c>
      <c r="I311" s="379">
        <v>2268.9650200000001</v>
      </c>
      <c r="J311" s="380">
        <v>-191.94103507659901</v>
      </c>
      <c r="K311" s="383">
        <v>0.230500979031</v>
      </c>
    </row>
    <row r="312" spans="1:11" ht="14.4" customHeight="1" thickBot="1" x14ac:dyDescent="0.35">
      <c r="A312" s="404" t="s">
        <v>522</v>
      </c>
      <c r="B312" s="384">
        <v>8967.9547098562707</v>
      </c>
      <c r="C312" s="384">
        <v>8803.3009999999995</v>
      </c>
      <c r="D312" s="385">
        <v>-164.65370985627499</v>
      </c>
      <c r="E312" s="391">
        <v>0.98163977013799997</v>
      </c>
      <c r="F312" s="384">
        <v>9843.6242203064103</v>
      </c>
      <c r="G312" s="385">
        <v>2460.9060550765998</v>
      </c>
      <c r="H312" s="387">
        <v>721.64869000000101</v>
      </c>
      <c r="I312" s="384">
        <v>2268.9650200000001</v>
      </c>
      <c r="J312" s="385">
        <v>-191.94103507659901</v>
      </c>
      <c r="K312" s="392">
        <v>0.230500979031</v>
      </c>
    </row>
    <row r="313" spans="1:11" ht="14.4" customHeight="1" thickBot="1" x14ac:dyDescent="0.35">
      <c r="A313" s="402" t="s">
        <v>36</v>
      </c>
      <c r="B313" s="384">
        <v>8967.9547098562707</v>
      </c>
      <c r="C313" s="384">
        <v>8803.3009999999995</v>
      </c>
      <c r="D313" s="385">
        <v>-164.65370985627499</v>
      </c>
      <c r="E313" s="391">
        <v>0.98163977013799997</v>
      </c>
      <c r="F313" s="384">
        <v>9843.6242203064103</v>
      </c>
      <c r="G313" s="385">
        <v>2460.9060550765998</v>
      </c>
      <c r="H313" s="387">
        <v>721.64869000000101</v>
      </c>
      <c r="I313" s="384">
        <v>2268.9650200000001</v>
      </c>
      <c r="J313" s="385">
        <v>-191.94103507659901</v>
      </c>
      <c r="K313" s="392">
        <v>0.230500979031</v>
      </c>
    </row>
    <row r="314" spans="1:11" ht="14.4" customHeight="1" thickBot="1" x14ac:dyDescent="0.35">
      <c r="A314" s="400" t="s">
        <v>523</v>
      </c>
      <c r="B314" s="384">
        <v>0</v>
      </c>
      <c r="C314" s="384">
        <v>-35.895119999999999</v>
      </c>
      <c r="D314" s="385">
        <v>-35.895119999999999</v>
      </c>
      <c r="E314" s="386" t="s">
        <v>231</v>
      </c>
      <c r="F314" s="384">
        <v>0</v>
      </c>
      <c r="G314" s="385">
        <v>0</v>
      </c>
      <c r="H314" s="387">
        <v>-10.2225</v>
      </c>
      <c r="I314" s="384">
        <v>-10.2225</v>
      </c>
      <c r="J314" s="385">
        <v>-10.2225</v>
      </c>
      <c r="K314" s="388" t="s">
        <v>231</v>
      </c>
    </row>
    <row r="315" spans="1:11" ht="14.4" customHeight="1" thickBot="1" x14ac:dyDescent="0.35">
      <c r="A315" s="401" t="s">
        <v>524</v>
      </c>
      <c r="B315" s="379">
        <v>0</v>
      </c>
      <c r="C315" s="379">
        <v>-35.895119999999999</v>
      </c>
      <c r="D315" s="380">
        <v>-35.895119999999999</v>
      </c>
      <c r="E315" s="389" t="s">
        <v>231</v>
      </c>
      <c r="F315" s="379">
        <v>0</v>
      </c>
      <c r="G315" s="380">
        <v>0</v>
      </c>
      <c r="H315" s="382">
        <v>-10.2225</v>
      </c>
      <c r="I315" s="379">
        <v>-10.2225</v>
      </c>
      <c r="J315" s="380">
        <v>-10.2225</v>
      </c>
      <c r="K315" s="390" t="s">
        <v>231</v>
      </c>
    </row>
    <row r="316" spans="1:11" ht="14.4" customHeight="1" thickBot="1" x14ac:dyDescent="0.35">
      <c r="A316" s="403" t="s">
        <v>525</v>
      </c>
      <c r="B316" s="379">
        <v>0</v>
      </c>
      <c r="C316" s="379">
        <v>0.10766000000000001</v>
      </c>
      <c r="D316" s="380">
        <v>0.10766000000000001</v>
      </c>
      <c r="E316" s="389" t="s">
        <v>231</v>
      </c>
      <c r="F316" s="379">
        <v>0</v>
      </c>
      <c r="G316" s="380">
        <v>0</v>
      </c>
      <c r="H316" s="382">
        <v>0</v>
      </c>
      <c r="I316" s="379">
        <v>0</v>
      </c>
      <c r="J316" s="380">
        <v>0</v>
      </c>
      <c r="K316" s="383">
        <v>0</v>
      </c>
    </row>
    <row r="317" spans="1:11" ht="14.4" customHeight="1" thickBot="1" x14ac:dyDescent="0.35">
      <c r="A317" s="401" t="s">
        <v>526</v>
      </c>
      <c r="B317" s="379">
        <v>0</v>
      </c>
      <c r="C317" s="379">
        <v>0.10766000000000001</v>
      </c>
      <c r="D317" s="380">
        <v>0.10766000000000001</v>
      </c>
      <c r="E317" s="389" t="s">
        <v>231</v>
      </c>
      <c r="F317" s="379">
        <v>0</v>
      </c>
      <c r="G317" s="380">
        <v>0</v>
      </c>
      <c r="H317" s="382">
        <v>0</v>
      </c>
      <c r="I317" s="379">
        <v>0</v>
      </c>
      <c r="J317" s="380">
        <v>0</v>
      </c>
      <c r="K317" s="383">
        <v>0</v>
      </c>
    </row>
    <row r="318" spans="1:11" ht="14.4" customHeight="1" thickBot="1" x14ac:dyDescent="0.35">
      <c r="A318" s="400" t="s">
        <v>527</v>
      </c>
      <c r="B318" s="384">
        <v>94.712348211039</v>
      </c>
      <c r="C318" s="384">
        <v>49.813499999999998</v>
      </c>
      <c r="D318" s="385">
        <v>-44.898848211039002</v>
      </c>
      <c r="E318" s="391">
        <v>0.52594514802799996</v>
      </c>
      <c r="F318" s="384">
        <v>114.439313168826</v>
      </c>
      <c r="G318" s="385">
        <v>28.609828292206</v>
      </c>
      <c r="H318" s="387">
        <v>3.3980000000000001</v>
      </c>
      <c r="I318" s="384">
        <v>14.007999999999999</v>
      </c>
      <c r="J318" s="385">
        <v>-14.601828292205999</v>
      </c>
      <c r="K318" s="392">
        <v>0.12240548822</v>
      </c>
    </row>
    <row r="319" spans="1:11" ht="14.4" customHeight="1" thickBot="1" x14ac:dyDescent="0.35">
      <c r="A319" s="401" t="s">
        <v>528</v>
      </c>
      <c r="B319" s="379">
        <v>94.712348211039</v>
      </c>
      <c r="C319" s="379">
        <v>49.813499999999998</v>
      </c>
      <c r="D319" s="380">
        <v>-44.898848211039002</v>
      </c>
      <c r="E319" s="381">
        <v>0.52594514802799996</v>
      </c>
      <c r="F319" s="379">
        <v>114.439313168826</v>
      </c>
      <c r="G319" s="380">
        <v>28.609828292206</v>
      </c>
      <c r="H319" s="382">
        <v>3.3980000000000001</v>
      </c>
      <c r="I319" s="379">
        <v>14.007999999999999</v>
      </c>
      <c r="J319" s="380">
        <v>-14.601828292205999</v>
      </c>
      <c r="K319" s="383">
        <v>0.12240548822</v>
      </c>
    </row>
    <row r="320" spans="1:11" ht="14.4" customHeight="1" thickBot="1" x14ac:dyDescent="0.35">
      <c r="A320" s="400" t="s">
        <v>529</v>
      </c>
      <c r="B320" s="384">
        <v>2261.5635541678098</v>
      </c>
      <c r="C320" s="384">
        <v>1907.27262</v>
      </c>
      <c r="D320" s="385">
        <v>-354.29093416781001</v>
      </c>
      <c r="E320" s="391">
        <v>0.84334248156900005</v>
      </c>
      <c r="F320" s="384">
        <v>2365.3137692707101</v>
      </c>
      <c r="G320" s="385">
        <v>591.32844231767604</v>
      </c>
      <c r="H320" s="387">
        <v>159.054</v>
      </c>
      <c r="I320" s="384">
        <v>473.56210000000101</v>
      </c>
      <c r="J320" s="385">
        <v>-117.76634231767601</v>
      </c>
      <c r="K320" s="392">
        <v>0.20021111201</v>
      </c>
    </row>
    <row r="321" spans="1:11" ht="14.4" customHeight="1" thickBot="1" x14ac:dyDescent="0.35">
      <c r="A321" s="401" t="s">
        <v>530</v>
      </c>
      <c r="B321" s="379">
        <v>32.489364624667999</v>
      </c>
      <c r="C321" s="379">
        <v>18.813600000000001</v>
      </c>
      <c r="D321" s="380">
        <v>-13.675764624668</v>
      </c>
      <c r="E321" s="381">
        <v>0.57906949604400004</v>
      </c>
      <c r="F321" s="379">
        <v>51.044479883447003</v>
      </c>
      <c r="G321" s="380">
        <v>12.761119970860999</v>
      </c>
      <c r="H321" s="382">
        <v>0</v>
      </c>
      <c r="I321" s="379">
        <v>2.5594000000000001</v>
      </c>
      <c r="J321" s="380">
        <v>-10.201719970860999</v>
      </c>
      <c r="K321" s="383">
        <v>5.0140583385999998E-2</v>
      </c>
    </row>
    <row r="322" spans="1:11" ht="14.4" customHeight="1" thickBot="1" x14ac:dyDescent="0.35">
      <c r="A322" s="401" t="s">
        <v>531</v>
      </c>
      <c r="B322" s="379">
        <v>2229.0741895431402</v>
      </c>
      <c r="C322" s="379">
        <v>1888.45902</v>
      </c>
      <c r="D322" s="380">
        <v>-340.61516954314101</v>
      </c>
      <c r="E322" s="381">
        <v>0.84719433245300002</v>
      </c>
      <c r="F322" s="379">
        <v>2314.26928938726</v>
      </c>
      <c r="G322" s="380">
        <v>578.56732234681499</v>
      </c>
      <c r="H322" s="382">
        <v>159.054</v>
      </c>
      <c r="I322" s="379">
        <v>471.0027</v>
      </c>
      <c r="J322" s="380">
        <v>-107.56462234681401</v>
      </c>
      <c r="K322" s="383">
        <v>0.20352112960999999</v>
      </c>
    </row>
    <row r="323" spans="1:11" ht="14.4" customHeight="1" thickBot="1" x14ac:dyDescent="0.35">
      <c r="A323" s="400" t="s">
        <v>532</v>
      </c>
      <c r="B323" s="384">
        <v>96.814650228415005</v>
      </c>
      <c r="C323" s="384">
        <v>109.91973</v>
      </c>
      <c r="D323" s="385">
        <v>13.105079771584</v>
      </c>
      <c r="E323" s="391">
        <v>1.135362568998</v>
      </c>
      <c r="F323" s="384">
        <v>109.139381635563</v>
      </c>
      <c r="G323" s="385">
        <v>27.28484540889</v>
      </c>
      <c r="H323" s="387">
        <v>9.2781699999999994</v>
      </c>
      <c r="I323" s="384">
        <v>27.851839999999999</v>
      </c>
      <c r="J323" s="385">
        <v>0.56699459110899997</v>
      </c>
      <c r="K323" s="392">
        <v>0.255195142052</v>
      </c>
    </row>
    <row r="324" spans="1:11" ht="14.4" customHeight="1" thickBot="1" x14ac:dyDescent="0.35">
      <c r="A324" s="401" t="s">
        <v>533</v>
      </c>
      <c r="B324" s="379">
        <v>96.814650228415005</v>
      </c>
      <c r="C324" s="379">
        <v>109.91973</v>
      </c>
      <c r="D324" s="380">
        <v>13.105079771584</v>
      </c>
      <c r="E324" s="381">
        <v>1.135362568998</v>
      </c>
      <c r="F324" s="379">
        <v>109.139381635563</v>
      </c>
      <c r="G324" s="380">
        <v>27.28484540889</v>
      </c>
      <c r="H324" s="382">
        <v>9.2781699999999994</v>
      </c>
      <c r="I324" s="379">
        <v>27.851839999999999</v>
      </c>
      <c r="J324" s="380">
        <v>0.56699459110899997</v>
      </c>
      <c r="K324" s="383">
        <v>0.255195142052</v>
      </c>
    </row>
    <row r="325" spans="1:11" ht="14.4" customHeight="1" thickBot="1" x14ac:dyDescent="0.35">
      <c r="A325" s="400" t="s">
        <v>534</v>
      </c>
      <c r="B325" s="384">
        <v>2100.3931868775699</v>
      </c>
      <c r="C325" s="384">
        <v>1759.1868999999999</v>
      </c>
      <c r="D325" s="385">
        <v>-341.20628687757198</v>
      </c>
      <c r="E325" s="391">
        <v>0.83755123135499998</v>
      </c>
      <c r="F325" s="384">
        <v>2362.06051734108</v>
      </c>
      <c r="G325" s="385">
        <v>590.51512933526999</v>
      </c>
      <c r="H325" s="387">
        <v>134.17742999999999</v>
      </c>
      <c r="I325" s="384">
        <v>511.86627000000101</v>
      </c>
      <c r="J325" s="385">
        <v>-78.648859335268995</v>
      </c>
      <c r="K325" s="392">
        <v>0.216703283528</v>
      </c>
    </row>
    <row r="326" spans="1:11" ht="14.4" customHeight="1" thickBot="1" x14ac:dyDescent="0.35">
      <c r="A326" s="401" t="s">
        <v>535</v>
      </c>
      <c r="B326" s="379">
        <v>2100.3931868775699</v>
      </c>
      <c r="C326" s="379">
        <v>1759.1868999999999</v>
      </c>
      <c r="D326" s="380">
        <v>-341.20628687757198</v>
      </c>
      <c r="E326" s="381">
        <v>0.83755123135499998</v>
      </c>
      <c r="F326" s="379">
        <v>2362.06051734108</v>
      </c>
      <c r="G326" s="380">
        <v>590.51512933526999</v>
      </c>
      <c r="H326" s="382">
        <v>134.17742999999999</v>
      </c>
      <c r="I326" s="379">
        <v>511.86627000000101</v>
      </c>
      <c r="J326" s="380">
        <v>-78.648859335268995</v>
      </c>
      <c r="K326" s="383">
        <v>0.216703283528</v>
      </c>
    </row>
    <row r="327" spans="1:11" ht="14.4" customHeight="1" thickBot="1" x14ac:dyDescent="0.35">
      <c r="A327" s="400" t="s">
        <v>536</v>
      </c>
      <c r="B327" s="384">
        <v>0</v>
      </c>
      <c r="C327" s="384">
        <v>20.385000000000002</v>
      </c>
      <c r="D327" s="385">
        <v>20.385000000000002</v>
      </c>
      <c r="E327" s="386" t="s">
        <v>231</v>
      </c>
      <c r="F327" s="384">
        <v>0</v>
      </c>
      <c r="G327" s="385">
        <v>0</v>
      </c>
      <c r="H327" s="387">
        <v>0</v>
      </c>
      <c r="I327" s="384">
        <v>0</v>
      </c>
      <c r="J327" s="385">
        <v>0</v>
      </c>
      <c r="K327" s="392">
        <v>0</v>
      </c>
    </row>
    <row r="328" spans="1:11" ht="14.4" customHeight="1" thickBot="1" x14ac:dyDescent="0.35">
      <c r="A328" s="401" t="s">
        <v>537</v>
      </c>
      <c r="B328" s="379">
        <v>0</v>
      </c>
      <c r="C328" s="379">
        <v>20.385000000000002</v>
      </c>
      <c r="D328" s="380">
        <v>20.385000000000002</v>
      </c>
      <c r="E328" s="389" t="s">
        <v>231</v>
      </c>
      <c r="F328" s="379">
        <v>0</v>
      </c>
      <c r="G328" s="380">
        <v>0</v>
      </c>
      <c r="H328" s="382">
        <v>0</v>
      </c>
      <c r="I328" s="379">
        <v>0</v>
      </c>
      <c r="J328" s="380">
        <v>0</v>
      </c>
      <c r="K328" s="383">
        <v>0</v>
      </c>
    </row>
    <row r="329" spans="1:11" ht="14.4" customHeight="1" thickBot="1" x14ac:dyDescent="0.35">
      <c r="A329" s="400" t="s">
        <v>538</v>
      </c>
      <c r="B329" s="384">
        <v>4414.4709703714398</v>
      </c>
      <c r="C329" s="384">
        <v>4956.6155900000003</v>
      </c>
      <c r="D329" s="385">
        <v>542.14461962856399</v>
      </c>
      <c r="E329" s="391">
        <v>1.1228107791999999</v>
      </c>
      <c r="F329" s="384">
        <v>4892.6712388902297</v>
      </c>
      <c r="G329" s="385">
        <v>1223.1678097225599</v>
      </c>
      <c r="H329" s="387">
        <v>415.74108999999999</v>
      </c>
      <c r="I329" s="384">
        <v>1241.6768099999999</v>
      </c>
      <c r="J329" s="385">
        <v>18.509000277443</v>
      </c>
      <c r="K329" s="392">
        <v>0.25378300510500001</v>
      </c>
    </row>
    <row r="330" spans="1:11" ht="14.4" customHeight="1" thickBot="1" x14ac:dyDescent="0.35">
      <c r="A330" s="401" t="s">
        <v>539</v>
      </c>
      <c r="B330" s="379">
        <v>4414.4709703714398</v>
      </c>
      <c r="C330" s="379">
        <v>4956.6155900000003</v>
      </c>
      <c r="D330" s="380">
        <v>542.14461962856399</v>
      </c>
      <c r="E330" s="381">
        <v>1.1228107791999999</v>
      </c>
      <c r="F330" s="379">
        <v>4892.6712388902297</v>
      </c>
      <c r="G330" s="380">
        <v>1223.1678097225599</v>
      </c>
      <c r="H330" s="382">
        <v>415.74108999999999</v>
      </c>
      <c r="I330" s="379">
        <v>1241.6768099999999</v>
      </c>
      <c r="J330" s="380">
        <v>18.509000277443</v>
      </c>
      <c r="K330" s="383">
        <v>0.25378300510500001</v>
      </c>
    </row>
    <row r="331" spans="1:11" ht="14.4" customHeight="1" thickBot="1" x14ac:dyDescent="0.35">
      <c r="A331" s="400" t="s">
        <v>540</v>
      </c>
      <c r="B331" s="384">
        <v>0</v>
      </c>
      <c r="C331" s="384">
        <v>35.895119999999999</v>
      </c>
      <c r="D331" s="385">
        <v>35.895119999999999</v>
      </c>
      <c r="E331" s="386" t="s">
        <v>231</v>
      </c>
      <c r="F331" s="384">
        <v>0</v>
      </c>
      <c r="G331" s="385">
        <v>0</v>
      </c>
      <c r="H331" s="387">
        <v>10.2225</v>
      </c>
      <c r="I331" s="384">
        <v>10.2225</v>
      </c>
      <c r="J331" s="385">
        <v>10.2225</v>
      </c>
      <c r="K331" s="388" t="s">
        <v>231</v>
      </c>
    </row>
    <row r="332" spans="1:11" ht="14.4" customHeight="1" thickBot="1" x14ac:dyDescent="0.35">
      <c r="A332" s="401" t="s">
        <v>541</v>
      </c>
      <c r="B332" s="379">
        <v>0</v>
      </c>
      <c r="C332" s="379">
        <v>7.6020000000000004E-2</v>
      </c>
      <c r="D332" s="380">
        <v>7.6020000000000004E-2</v>
      </c>
      <c r="E332" s="389" t="s">
        <v>231</v>
      </c>
      <c r="F332" s="379">
        <v>0</v>
      </c>
      <c r="G332" s="380">
        <v>0</v>
      </c>
      <c r="H332" s="382">
        <v>1.008E-2</v>
      </c>
      <c r="I332" s="379">
        <v>1.008E-2</v>
      </c>
      <c r="J332" s="380">
        <v>1.008E-2</v>
      </c>
      <c r="K332" s="390" t="s">
        <v>231</v>
      </c>
    </row>
    <row r="333" spans="1:11" ht="14.4" customHeight="1" thickBot="1" x14ac:dyDescent="0.35">
      <c r="A333" s="401" t="s">
        <v>542</v>
      </c>
      <c r="B333" s="379">
        <v>0</v>
      </c>
      <c r="C333" s="379">
        <v>12.311360000000001</v>
      </c>
      <c r="D333" s="380">
        <v>12.311360000000001</v>
      </c>
      <c r="E333" s="389" t="s">
        <v>231</v>
      </c>
      <c r="F333" s="379">
        <v>0</v>
      </c>
      <c r="G333" s="380">
        <v>0</v>
      </c>
      <c r="H333" s="382">
        <v>4.0197399999999996</v>
      </c>
      <c r="I333" s="379">
        <v>4.0197399999999996</v>
      </c>
      <c r="J333" s="380">
        <v>4.0197399999999996</v>
      </c>
      <c r="K333" s="390" t="s">
        <v>231</v>
      </c>
    </row>
    <row r="334" spans="1:11" ht="14.4" customHeight="1" thickBot="1" x14ac:dyDescent="0.35">
      <c r="A334" s="401" t="s">
        <v>543</v>
      </c>
      <c r="B334" s="379">
        <v>0</v>
      </c>
      <c r="C334" s="379">
        <v>23.507739999999998</v>
      </c>
      <c r="D334" s="380">
        <v>23.507739999999998</v>
      </c>
      <c r="E334" s="389" t="s">
        <v>231</v>
      </c>
      <c r="F334" s="379">
        <v>0</v>
      </c>
      <c r="G334" s="380">
        <v>0</v>
      </c>
      <c r="H334" s="382">
        <v>6.1926800000000002</v>
      </c>
      <c r="I334" s="379">
        <v>6.1926800000000002</v>
      </c>
      <c r="J334" s="380">
        <v>6.1926800000000002</v>
      </c>
      <c r="K334" s="390" t="s">
        <v>231</v>
      </c>
    </row>
    <row r="335" spans="1:11" ht="14.4" customHeight="1" thickBot="1" x14ac:dyDescent="0.35">
      <c r="A335" s="397" t="s">
        <v>544</v>
      </c>
      <c r="B335" s="379">
        <v>0</v>
      </c>
      <c r="C335" s="379">
        <v>8588.9346100000002</v>
      </c>
      <c r="D335" s="380">
        <v>8588.9346100000002</v>
      </c>
      <c r="E335" s="389" t="s">
        <v>219</v>
      </c>
      <c r="F335" s="379">
        <v>10542</v>
      </c>
      <c r="G335" s="380">
        <v>2635.5</v>
      </c>
      <c r="H335" s="382">
        <v>1272.10619</v>
      </c>
      <c r="I335" s="379">
        <v>3119.1716500000002</v>
      </c>
      <c r="J335" s="380">
        <v>483.67164999999898</v>
      </c>
      <c r="K335" s="383">
        <v>0.29588044488699999</v>
      </c>
    </row>
    <row r="336" spans="1:11" ht="14.4" customHeight="1" thickBot="1" x14ac:dyDescent="0.35">
      <c r="A336" s="404" t="s">
        <v>545</v>
      </c>
      <c r="B336" s="384">
        <v>0</v>
      </c>
      <c r="C336" s="384">
        <v>8588.9346100000002</v>
      </c>
      <c r="D336" s="385">
        <v>8588.9346100000002</v>
      </c>
      <c r="E336" s="386" t="s">
        <v>219</v>
      </c>
      <c r="F336" s="384">
        <v>10542</v>
      </c>
      <c r="G336" s="385">
        <v>2635.5</v>
      </c>
      <c r="H336" s="387">
        <v>1272.10619</v>
      </c>
      <c r="I336" s="384">
        <v>3119.1716500000002</v>
      </c>
      <c r="J336" s="385">
        <v>483.67164999999898</v>
      </c>
      <c r="K336" s="392">
        <v>0.29588044488699999</v>
      </c>
    </row>
    <row r="337" spans="1:11" ht="14.4" customHeight="1" thickBot="1" x14ac:dyDescent="0.35">
      <c r="A337" s="402" t="s">
        <v>546</v>
      </c>
      <c r="B337" s="384">
        <v>0</v>
      </c>
      <c r="C337" s="384">
        <v>8588.9346100000002</v>
      </c>
      <c r="D337" s="385">
        <v>8588.9346100000002</v>
      </c>
      <c r="E337" s="386" t="s">
        <v>219</v>
      </c>
      <c r="F337" s="384">
        <v>10542</v>
      </c>
      <c r="G337" s="385">
        <v>2635.5</v>
      </c>
      <c r="H337" s="387">
        <v>1272.10619</v>
      </c>
      <c r="I337" s="384">
        <v>3119.1716500000002</v>
      </c>
      <c r="J337" s="385">
        <v>483.67164999999898</v>
      </c>
      <c r="K337" s="392">
        <v>0.29588044488699999</v>
      </c>
    </row>
    <row r="338" spans="1:11" ht="14.4" customHeight="1" thickBot="1" x14ac:dyDescent="0.35">
      <c r="A338" s="403" t="s">
        <v>547</v>
      </c>
      <c r="B338" s="379">
        <v>0</v>
      </c>
      <c r="C338" s="379">
        <v>3459.86769</v>
      </c>
      <c r="D338" s="380">
        <v>3459.86769</v>
      </c>
      <c r="E338" s="389" t="s">
        <v>231</v>
      </c>
      <c r="F338" s="379">
        <v>10542</v>
      </c>
      <c r="G338" s="380">
        <v>2635.5</v>
      </c>
      <c r="H338" s="382">
        <v>1110.1275900000001</v>
      </c>
      <c r="I338" s="379">
        <v>2744.6100499999998</v>
      </c>
      <c r="J338" s="380">
        <v>109.11004999999901</v>
      </c>
      <c r="K338" s="383">
        <v>0.2603500332</v>
      </c>
    </row>
    <row r="339" spans="1:11" ht="14.4" customHeight="1" thickBot="1" x14ac:dyDescent="0.35">
      <c r="A339" s="401" t="s">
        <v>548</v>
      </c>
      <c r="B339" s="379">
        <v>0</v>
      </c>
      <c r="C339" s="379">
        <v>626.81500000000005</v>
      </c>
      <c r="D339" s="380">
        <v>626.81500000000005</v>
      </c>
      <c r="E339" s="389" t="s">
        <v>231</v>
      </c>
      <c r="F339" s="379">
        <v>0</v>
      </c>
      <c r="G339" s="380">
        <v>0</v>
      </c>
      <c r="H339" s="382">
        <v>156.745</v>
      </c>
      <c r="I339" s="379">
        <v>156.745</v>
      </c>
      <c r="J339" s="380">
        <v>156.745</v>
      </c>
      <c r="K339" s="390" t="s">
        <v>231</v>
      </c>
    </row>
    <row r="340" spans="1:11" ht="14.4" customHeight="1" thickBot="1" x14ac:dyDescent="0.35">
      <c r="A340" s="401" t="s">
        <v>549</v>
      </c>
      <c r="B340" s="379">
        <v>0</v>
      </c>
      <c r="C340" s="379">
        <v>2833.05269</v>
      </c>
      <c r="D340" s="380">
        <v>2833.05269</v>
      </c>
      <c r="E340" s="389" t="s">
        <v>231</v>
      </c>
      <c r="F340" s="379">
        <v>10542</v>
      </c>
      <c r="G340" s="380">
        <v>2635.5</v>
      </c>
      <c r="H340" s="382">
        <v>953.38259000000005</v>
      </c>
      <c r="I340" s="379">
        <v>2587.8650499999999</v>
      </c>
      <c r="J340" s="380">
        <v>-47.634950000000003</v>
      </c>
      <c r="K340" s="383">
        <v>0.24548141244499999</v>
      </c>
    </row>
    <row r="341" spans="1:11" ht="14.4" customHeight="1" thickBot="1" x14ac:dyDescent="0.35">
      <c r="A341" s="400" t="s">
        <v>550</v>
      </c>
      <c r="B341" s="384">
        <v>0</v>
      </c>
      <c r="C341" s="384">
        <v>3907.2033200000001</v>
      </c>
      <c r="D341" s="385">
        <v>3907.2033200000001</v>
      </c>
      <c r="E341" s="386" t="s">
        <v>231</v>
      </c>
      <c r="F341" s="384">
        <v>0</v>
      </c>
      <c r="G341" s="385">
        <v>0</v>
      </c>
      <c r="H341" s="387">
        <v>0</v>
      </c>
      <c r="I341" s="384">
        <v>0</v>
      </c>
      <c r="J341" s="385">
        <v>0</v>
      </c>
      <c r="K341" s="392">
        <v>0</v>
      </c>
    </row>
    <row r="342" spans="1:11" ht="14.4" customHeight="1" thickBot="1" x14ac:dyDescent="0.35">
      <c r="A342" s="401" t="s">
        <v>551</v>
      </c>
      <c r="B342" s="379">
        <v>0</v>
      </c>
      <c r="C342" s="379">
        <v>3907.2033200000001</v>
      </c>
      <c r="D342" s="380">
        <v>3907.2033200000001</v>
      </c>
      <c r="E342" s="389" t="s">
        <v>231</v>
      </c>
      <c r="F342" s="379">
        <v>0</v>
      </c>
      <c r="G342" s="380">
        <v>0</v>
      </c>
      <c r="H342" s="382">
        <v>0</v>
      </c>
      <c r="I342" s="379">
        <v>0</v>
      </c>
      <c r="J342" s="380">
        <v>0</v>
      </c>
      <c r="K342" s="383">
        <v>0</v>
      </c>
    </row>
    <row r="343" spans="1:11" ht="14.4" customHeight="1" thickBot="1" x14ac:dyDescent="0.35">
      <c r="A343" s="400" t="s">
        <v>552</v>
      </c>
      <c r="B343" s="384">
        <v>0</v>
      </c>
      <c r="C343" s="384">
        <v>1221.8635999999999</v>
      </c>
      <c r="D343" s="385">
        <v>1221.8635999999999</v>
      </c>
      <c r="E343" s="386" t="s">
        <v>231</v>
      </c>
      <c r="F343" s="384">
        <v>0</v>
      </c>
      <c r="G343" s="385">
        <v>0</v>
      </c>
      <c r="H343" s="387">
        <v>161.9786</v>
      </c>
      <c r="I343" s="384">
        <v>374.5616</v>
      </c>
      <c r="J343" s="385">
        <v>374.5616</v>
      </c>
      <c r="K343" s="388" t="s">
        <v>231</v>
      </c>
    </row>
    <row r="344" spans="1:11" ht="14.4" customHeight="1" thickBot="1" x14ac:dyDescent="0.35">
      <c r="A344" s="401" t="s">
        <v>553</v>
      </c>
      <c r="B344" s="379">
        <v>0</v>
      </c>
      <c r="C344" s="379">
        <v>1</v>
      </c>
      <c r="D344" s="380">
        <v>1</v>
      </c>
      <c r="E344" s="389" t="s">
        <v>231</v>
      </c>
      <c r="F344" s="379">
        <v>0</v>
      </c>
      <c r="G344" s="380">
        <v>0</v>
      </c>
      <c r="H344" s="382">
        <v>0</v>
      </c>
      <c r="I344" s="379">
        <v>0</v>
      </c>
      <c r="J344" s="380">
        <v>0</v>
      </c>
      <c r="K344" s="383">
        <v>0</v>
      </c>
    </row>
    <row r="345" spans="1:11" ht="14.4" customHeight="1" thickBot="1" x14ac:dyDescent="0.35">
      <c r="A345" s="401" t="s">
        <v>554</v>
      </c>
      <c r="B345" s="379">
        <v>0</v>
      </c>
      <c r="C345" s="379">
        <v>1220.8635999999999</v>
      </c>
      <c r="D345" s="380">
        <v>1220.8635999999999</v>
      </c>
      <c r="E345" s="389" t="s">
        <v>231</v>
      </c>
      <c r="F345" s="379">
        <v>0</v>
      </c>
      <c r="G345" s="380">
        <v>0</v>
      </c>
      <c r="H345" s="382">
        <v>161.9786</v>
      </c>
      <c r="I345" s="379">
        <v>374.5616</v>
      </c>
      <c r="J345" s="380">
        <v>374.5616</v>
      </c>
      <c r="K345" s="390" t="s">
        <v>231</v>
      </c>
    </row>
    <row r="346" spans="1:11" ht="14.4" customHeight="1" thickBot="1" x14ac:dyDescent="0.35">
      <c r="A346" s="405"/>
      <c r="B346" s="379">
        <v>19246.6190415815</v>
      </c>
      <c r="C346" s="379">
        <v>32442.5760999993</v>
      </c>
      <c r="D346" s="380">
        <v>13195.9570584178</v>
      </c>
      <c r="E346" s="381">
        <v>1.6856246819189999</v>
      </c>
      <c r="F346" s="379">
        <v>33162.157327020999</v>
      </c>
      <c r="G346" s="380">
        <v>8290.5393317552498</v>
      </c>
      <c r="H346" s="382">
        <v>3702.30010000007</v>
      </c>
      <c r="I346" s="379">
        <v>8283.0841199999195</v>
      </c>
      <c r="J346" s="380">
        <v>-7.4552117553319999</v>
      </c>
      <c r="K346" s="383">
        <v>0.24977518918</v>
      </c>
    </row>
    <row r="347" spans="1:11" ht="14.4" customHeight="1" thickBot="1" x14ac:dyDescent="0.35">
      <c r="A347" s="406" t="s">
        <v>48</v>
      </c>
      <c r="B347" s="393">
        <v>19246.6190415815</v>
      </c>
      <c r="C347" s="393">
        <v>32442.5760999993</v>
      </c>
      <c r="D347" s="394">
        <v>13195.9570584178</v>
      </c>
      <c r="E347" s="395" t="s">
        <v>219</v>
      </c>
      <c r="F347" s="393">
        <v>33162.157327020999</v>
      </c>
      <c r="G347" s="394">
        <v>8290.5393317552498</v>
      </c>
      <c r="H347" s="393">
        <v>3702.30010000007</v>
      </c>
      <c r="I347" s="393">
        <v>8283.0841199999304</v>
      </c>
      <c r="J347" s="394">
        <v>-7.4552117553270003</v>
      </c>
      <c r="K347" s="396">
        <v>0.24977518918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" customHeight="1" thickBot="1" x14ac:dyDescent="0.35">
      <c r="A2" s="199" t="s">
        <v>218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7"/>
      <c r="C3" s="226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" customHeight="1" thickBot="1" x14ac:dyDescent="0.3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407" t="s">
        <v>555</v>
      </c>
      <c r="B5" s="408" t="s">
        <v>556</v>
      </c>
      <c r="C5" s="409" t="s">
        <v>557</v>
      </c>
      <c r="D5" s="409" t="s">
        <v>557</v>
      </c>
      <c r="E5" s="409"/>
      <c r="F5" s="409" t="s">
        <v>557</v>
      </c>
      <c r="G5" s="409" t="s">
        <v>557</v>
      </c>
      <c r="H5" s="409" t="s">
        <v>557</v>
      </c>
      <c r="I5" s="410" t="s">
        <v>557</v>
      </c>
      <c r="J5" s="411" t="s">
        <v>50</v>
      </c>
    </row>
    <row r="6" spans="1:10" ht="14.4" customHeight="1" x14ac:dyDescent="0.3">
      <c r="A6" s="407" t="s">
        <v>555</v>
      </c>
      <c r="B6" s="408" t="s">
        <v>558</v>
      </c>
      <c r="C6" s="409">
        <v>17.91076</v>
      </c>
      <c r="D6" s="409">
        <v>19.957070000000002</v>
      </c>
      <c r="E6" s="409"/>
      <c r="F6" s="409">
        <v>10.867990000000001</v>
      </c>
      <c r="G6" s="409">
        <v>20.000000885009765</v>
      </c>
      <c r="H6" s="409">
        <v>-9.1320108850097643</v>
      </c>
      <c r="I6" s="410">
        <v>0.54339947595430793</v>
      </c>
      <c r="J6" s="411" t="s">
        <v>1</v>
      </c>
    </row>
    <row r="7" spans="1:10" ht="14.4" customHeight="1" x14ac:dyDescent="0.3">
      <c r="A7" s="407" t="s">
        <v>555</v>
      </c>
      <c r="B7" s="408" t="s">
        <v>559</v>
      </c>
      <c r="C7" s="409">
        <v>17.91076</v>
      </c>
      <c r="D7" s="409">
        <v>19.957070000000002</v>
      </c>
      <c r="E7" s="409"/>
      <c r="F7" s="409">
        <v>10.867990000000001</v>
      </c>
      <c r="G7" s="409">
        <v>20.000000885009765</v>
      </c>
      <c r="H7" s="409">
        <v>-9.1320108850097643</v>
      </c>
      <c r="I7" s="410">
        <v>0.54339947595430793</v>
      </c>
      <c r="J7" s="411" t="s">
        <v>560</v>
      </c>
    </row>
    <row r="9" spans="1:10" ht="14.4" customHeight="1" x14ac:dyDescent="0.3">
      <c r="A9" s="407" t="s">
        <v>555</v>
      </c>
      <c r="B9" s="408" t="s">
        <v>556</v>
      </c>
      <c r="C9" s="409" t="s">
        <v>557</v>
      </c>
      <c r="D9" s="409" t="s">
        <v>557</v>
      </c>
      <c r="E9" s="409"/>
      <c r="F9" s="409" t="s">
        <v>557</v>
      </c>
      <c r="G9" s="409" t="s">
        <v>557</v>
      </c>
      <c r="H9" s="409" t="s">
        <v>557</v>
      </c>
      <c r="I9" s="410" t="s">
        <v>557</v>
      </c>
      <c r="J9" s="411" t="s">
        <v>50</v>
      </c>
    </row>
    <row r="10" spans="1:10" ht="14.4" customHeight="1" x14ac:dyDescent="0.3">
      <c r="A10" s="407" t="s">
        <v>561</v>
      </c>
      <c r="B10" s="408" t="s">
        <v>562</v>
      </c>
      <c r="C10" s="409" t="s">
        <v>557</v>
      </c>
      <c r="D10" s="409" t="s">
        <v>557</v>
      </c>
      <c r="E10" s="409"/>
      <c r="F10" s="409" t="s">
        <v>557</v>
      </c>
      <c r="G10" s="409" t="s">
        <v>557</v>
      </c>
      <c r="H10" s="409" t="s">
        <v>557</v>
      </c>
      <c r="I10" s="410" t="s">
        <v>557</v>
      </c>
      <c r="J10" s="411" t="s">
        <v>0</v>
      </c>
    </row>
    <row r="11" spans="1:10" ht="14.4" customHeight="1" x14ac:dyDescent="0.3">
      <c r="A11" s="407" t="s">
        <v>561</v>
      </c>
      <c r="B11" s="408" t="s">
        <v>558</v>
      </c>
      <c r="C11" s="409">
        <v>0.27893000000000001</v>
      </c>
      <c r="D11" s="409">
        <v>0.17449999999999999</v>
      </c>
      <c r="E11" s="409"/>
      <c r="F11" s="409">
        <v>0</v>
      </c>
      <c r="G11" s="409">
        <v>0</v>
      </c>
      <c r="H11" s="409">
        <v>0</v>
      </c>
      <c r="I11" s="410" t="s">
        <v>557</v>
      </c>
      <c r="J11" s="411" t="s">
        <v>1</v>
      </c>
    </row>
    <row r="12" spans="1:10" ht="14.4" customHeight="1" x14ac:dyDescent="0.3">
      <c r="A12" s="407" t="s">
        <v>561</v>
      </c>
      <c r="B12" s="408" t="s">
        <v>563</v>
      </c>
      <c r="C12" s="409">
        <v>0.27893000000000001</v>
      </c>
      <c r="D12" s="409">
        <v>0.17449999999999999</v>
      </c>
      <c r="E12" s="409"/>
      <c r="F12" s="409">
        <v>0</v>
      </c>
      <c r="G12" s="409">
        <v>0</v>
      </c>
      <c r="H12" s="409">
        <v>0</v>
      </c>
      <c r="I12" s="410" t="s">
        <v>557</v>
      </c>
      <c r="J12" s="411" t="s">
        <v>564</v>
      </c>
    </row>
    <row r="13" spans="1:10" ht="14.4" customHeight="1" x14ac:dyDescent="0.3">
      <c r="A13" s="407" t="s">
        <v>557</v>
      </c>
      <c r="B13" s="408" t="s">
        <v>557</v>
      </c>
      <c r="C13" s="409" t="s">
        <v>557</v>
      </c>
      <c r="D13" s="409" t="s">
        <v>557</v>
      </c>
      <c r="E13" s="409"/>
      <c r="F13" s="409" t="s">
        <v>557</v>
      </c>
      <c r="G13" s="409" t="s">
        <v>557</v>
      </c>
      <c r="H13" s="409" t="s">
        <v>557</v>
      </c>
      <c r="I13" s="410" t="s">
        <v>557</v>
      </c>
      <c r="J13" s="411" t="s">
        <v>565</v>
      </c>
    </row>
    <row r="14" spans="1:10" ht="14.4" customHeight="1" x14ac:dyDescent="0.3">
      <c r="A14" s="407" t="s">
        <v>566</v>
      </c>
      <c r="B14" s="408" t="s">
        <v>567</v>
      </c>
      <c r="C14" s="409" t="s">
        <v>557</v>
      </c>
      <c r="D14" s="409" t="s">
        <v>557</v>
      </c>
      <c r="E14" s="409"/>
      <c r="F14" s="409" t="s">
        <v>557</v>
      </c>
      <c r="G14" s="409" t="s">
        <v>557</v>
      </c>
      <c r="H14" s="409" t="s">
        <v>557</v>
      </c>
      <c r="I14" s="410" t="s">
        <v>557</v>
      </c>
      <c r="J14" s="411" t="s">
        <v>0</v>
      </c>
    </row>
    <row r="15" spans="1:10" ht="14.4" customHeight="1" x14ac:dyDescent="0.3">
      <c r="A15" s="407" t="s">
        <v>566</v>
      </c>
      <c r="B15" s="408" t="s">
        <v>558</v>
      </c>
      <c r="C15" s="409">
        <v>0</v>
      </c>
      <c r="D15" s="409">
        <v>8.4290000000000004E-2</v>
      </c>
      <c r="E15" s="409"/>
      <c r="F15" s="409">
        <v>0</v>
      </c>
      <c r="G15" s="409">
        <v>0</v>
      </c>
      <c r="H15" s="409">
        <v>0</v>
      </c>
      <c r="I15" s="410" t="s">
        <v>557</v>
      </c>
      <c r="J15" s="411" t="s">
        <v>1</v>
      </c>
    </row>
    <row r="16" spans="1:10" ht="14.4" customHeight="1" x14ac:dyDescent="0.3">
      <c r="A16" s="407" t="s">
        <v>566</v>
      </c>
      <c r="B16" s="408" t="s">
        <v>568</v>
      </c>
      <c r="C16" s="409">
        <v>0</v>
      </c>
      <c r="D16" s="409">
        <v>8.4290000000000004E-2</v>
      </c>
      <c r="E16" s="409"/>
      <c r="F16" s="409">
        <v>0</v>
      </c>
      <c r="G16" s="409">
        <v>0</v>
      </c>
      <c r="H16" s="409">
        <v>0</v>
      </c>
      <c r="I16" s="410" t="s">
        <v>557</v>
      </c>
      <c r="J16" s="411" t="s">
        <v>564</v>
      </c>
    </row>
    <row r="17" spans="1:10" ht="14.4" customHeight="1" x14ac:dyDescent="0.3">
      <c r="A17" s="407" t="s">
        <v>557</v>
      </c>
      <c r="B17" s="408" t="s">
        <v>557</v>
      </c>
      <c r="C17" s="409" t="s">
        <v>557</v>
      </c>
      <c r="D17" s="409" t="s">
        <v>557</v>
      </c>
      <c r="E17" s="409"/>
      <c r="F17" s="409" t="s">
        <v>557</v>
      </c>
      <c r="G17" s="409" t="s">
        <v>557</v>
      </c>
      <c r="H17" s="409" t="s">
        <v>557</v>
      </c>
      <c r="I17" s="410" t="s">
        <v>557</v>
      </c>
      <c r="J17" s="411" t="s">
        <v>565</v>
      </c>
    </row>
    <row r="18" spans="1:10" ht="14.4" customHeight="1" x14ac:dyDescent="0.3">
      <c r="A18" s="407" t="s">
        <v>569</v>
      </c>
      <c r="B18" s="408" t="s">
        <v>570</v>
      </c>
      <c r="C18" s="409" t="s">
        <v>557</v>
      </c>
      <c r="D18" s="409" t="s">
        <v>557</v>
      </c>
      <c r="E18" s="409"/>
      <c r="F18" s="409" t="s">
        <v>557</v>
      </c>
      <c r="G18" s="409" t="s">
        <v>557</v>
      </c>
      <c r="H18" s="409" t="s">
        <v>557</v>
      </c>
      <c r="I18" s="410" t="s">
        <v>557</v>
      </c>
      <c r="J18" s="411" t="s">
        <v>0</v>
      </c>
    </row>
    <row r="19" spans="1:10" ht="14.4" customHeight="1" x14ac:dyDescent="0.3">
      <c r="A19" s="407" t="s">
        <v>569</v>
      </c>
      <c r="B19" s="408" t="s">
        <v>558</v>
      </c>
      <c r="C19" s="409">
        <v>15.026380000000001</v>
      </c>
      <c r="D19" s="409">
        <v>18.203700000000001</v>
      </c>
      <c r="E19" s="409"/>
      <c r="F19" s="409">
        <v>9.8148800000000005</v>
      </c>
      <c r="G19" s="409">
        <v>17</v>
      </c>
      <c r="H19" s="409">
        <v>-7.1851199999999995</v>
      </c>
      <c r="I19" s="410">
        <v>0.57734588235294115</v>
      </c>
      <c r="J19" s="411" t="s">
        <v>1</v>
      </c>
    </row>
    <row r="20" spans="1:10" ht="14.4" customHeight="1" x14ac:dyDescent="0.3">
      <c r="A20" s="407" t="s">
        <v>569</v>
      </c>
      <c r="B20" s="408" t="s">
        <v>571</v>
      </c>
      <c r="C20" s="409">
        <v>15.026380000000001</v>
      </c>
      <c r="D20" s="409">
        <v>18.203700000000001</v>
      </c>
      <c r="E20" s="409"/>
      <c r="F20" s="409">
        <v>9.8148800000000005</v>
      </c>
      <c r="G20" s="409">
        <v>17</v>
      </c>
      <c r="H20" s="409">
        <v>-7.1851199999999995</v>
      </c>
      <c r="I20" s="410">
        <v>0.57734588235294115</v>
      </c>
      <c r="J20" s="411" t="s">
        <v>564</v>
      </c>
    </row>
    <row r="21" spans="1:10" ht="14.4" customHeight="1" x14ac:dyDescent="0.3">
      <c r="A21" s="407" t="s">
        <v>557</v>
      </c>
      <c r="B21" s="408" t="s">
        <v>557</v>
      </c>
      <c r="C21" s="409" t="s">
        <v>557</v>
      </c>
      <c r="D21" s="409" t="s">
        <v>557</v>
      </c>
      <c r="E21" s="409"/>
      <c r="F21" s="409" t="s">
        <v>557</v>
      </c>
      <c r="G21" s="409" t="s">
        <v>557</v>
      </c>
      <c r="H21" s="409" t="s">
        <v>557</v>
      </c>
      <c r="I21" s="410" t="s">
        <v>557</v>
      </c>
      <c r="J21" s="411" t="s">
        <v>565</v>
      </c>
    </row>
    <row r="22" spans="1:10" ht="14.4" customHeight="1" x14ac:dyDescent="0.3">
      <c r="A22" s="407" t="s">
        <v>572</v>
      </c>
      <c r="B22" s="408" t="s">
        <v>573</v>
      </c>
      <c r="C22" s="409" t="s">
        <v>557</v>
      </c>
      <c r="D22" s="409" t="s">
        <v>557</v>
      </c>
      <c r="E22" s="409"/>
      <c r="F22" s="409" t="s">
        <v>557</v>
      </c>
      <c r="G22" s="409" t="s">
        <v>557</v>
      </c>
      <c r="H22" s="409" t="s">
        <v>557</v>
      </c>
      <c r="I22" s="410" t="s">
        <v>557</v>
      </c>
      <c r="J22" s="411" t="s">
        <v>0</v>
      </c>
    </row>
    <row r="23" spans="1:10" ht="14.4" customHeight="1" x14ac:dyDescent="0.3">
      <c r="A23" s="407" t="s">
        <v>572</v>
      </c>
      <c r="B23" s="408" t="s">
        <v>558</v>
      </c>
      <c r="C23" s="409">
        <v>0.71982000000000002</v>
      </c>
      <c r="D23" s="409">
        <v>0.43905</v>
      </c>
      <c r="E23" s="409"/>
      <c r="F23" s="409">
        <v>0</v>
      </c>
      <c r="G23" s="409">
        <v>1</v>
      </c>
      <c r="H23" s="409">
        <v>-1</v>
      </c>
      <c r="I23" s="410">
        <v>0</v>
      </c>
      <c r="J23" s="411" t="s">
        <v>1</v>
      </c>
    </row>
    <row r="24" spans="1:10" ht="14.4" customHeight="1" x14ac:dyDescent="0.3">
      <c r="A24" s="407" t="s">
        <v>572</v>
      </c>
      <c r="B24" s="408" t="s">
        <v>574</v>
      </c>
      <c r="C24" s="409">
        <v>0.71982000000000002</v>
      </c>
      <c r="D24" s="409">
        <v>0.43905</v>
      </c>
      <c r="E24" s="409"/>
      <c r="F24" s="409">
        <v>0</v>
      </c>
      <c r="G24" s="409">
        <v>1</v>
      </c>
      <c r="H24" s="409">
        <v>-1</v>
      </c>
      <c r="I24" s="410">
        <v>0</v>
      </c>
      <c r="J24" s="411" t="s">
        <v>564</v>
      </c>
    </row>
    <row r="25" spans="1:10" ht="14.4" customHeight="1" x14ac:dyDescent="0.3">
      <c r="A25" s="407" t="s">
        <v>557</v>
      </c>
      <c r="B25" s="408" t="s">
        <v>557</v>
      </c>
      <c r="C25" s="409" t="s">
        <v>557</v>
      </c>
      <c r="D25" s="409" t="s">
        <v>557</v>
      </c>
      <c r="E25" s="409"/>
      <c r="F25" s="409" t="s">
        <v>557</v>
      </c>
      <c r="G25" s="409" t="s">
        <v>557</v>
      </c>
      <c r="H25" s="409" t="s">
        <v>557</v>
      </c>
      <c r="I25" s="410" t="s">
        <v>557</v>
      </c>
      <c r="J25" s="411" t="s">
        <v>565</v>
      </c>
    </row>
    <row r="26" spans="1:10" ht="14.4" customHeight="1" x14ac:dyDescent="0.3">
      <c r="A26" s="407" t="s">
        <v>575</v>
      </c>
      <c r="B26" s="408" t="s">
        <v>576</v>
      </c>
      <c r="C26" s="409" t="s">
        <v>557</v>
      </c>
      <c r="D26" s="409" t="s">
        <v>557</v>
      </c>
      <c r="E26" s="409"/>
      <c r="F26" s="409" t="s">
        <v>557</v>
      </c>
      <c r="G26" s="409" t="s">
        <v>557</v>
      </c>
      <c r="H26" s="409" t="s">
        <v>557</v>
      </c>
      <c r="I26" s="410" t="s">
        <v>557</v>
      </c>
      <c r="J26" s="411" t="s">
        <v>0</v>
      </c>
    </row>
    <row r="27" spans="1:10" ht="14.4" customHeight="1" x14ac:dyDescent="0.3">
      <c r="A27" s="407" t="s">
        <v>575</v>
      </c>
      <c r="B27" s="408" t="s">
        <v>558</v>
      </c>
      <c r="C27" s="409">
        <v>1.8856299999999999</v>
      </c>
      <c r="D27" s="409">
        <v>1.0555300000000001</v>
      </c>
      <c r="E27" s="409"/>
      <c r="F27" s="409">
        <v>1.05311</v>
      </c>
      <c r="G27" s="409">
        <v>2</v>
      </c>
      <c r="H27" s="409">
        <v>-0.94689000000000001</v>
      </c>
      <c r="I27" s="410">
        <v>0.526555</v>
      </c>
      <c r="J27" s="411" t="s">
        <v>1</v>
      </c>
    </row>
    <row r="28" spans="1:10" ht="14.4" customHeight="1" x14ac:dyDescent="0.3">
      <c r="A28" s="407" t="s">
        <v>575</v>
      </c>
      <c r="B28" s="408" t="s">
        <v>577</v>
      </c>
      <c r="C28" s="409">
        <v>1.8856299999999999</v>
      </c>
      <c r="D28" s="409">
        <v>1.0555300000000001</v>
      </c>
      <c r="E28" s="409"/>
      <c r="F28" s="409">
        <v>1.05311</v>
      </c>
      <c r="G28" s="409">
        <v>2</v>
      </c>
      <c r="H28" s="409">
        <v>-0.94689000000000001</v>
      </c>
      <c r="I28" s="410">
        <v>0.526555</v>
      </c>
      <c r="J28" s="411" t="s">
        <v>564</v>
      </c>
    </row>
    <row r="29" spans="1:10" ht="14.4" customHeight="1" x14ac:dyDescent="0.3">
      <c r="A29" s="407" t="s">
        <v>557</v>
      </c>
      <c r="B29" s="408" t="s">
        <v>557</v>
      </c>
      <c r="C29" s="409" t="s">
        <v>557</v>
      </c>
      <c r="D29" s="409" t="s">
        <v>557</v>
      </c>
      <c r="E29" s="409"/>
      <c r="F29" s="409" t="s">
        <v>557</v>
      </c>
      <c r="G29" s="409" t="s">
        <v>557</v>
      </c>
      <c r="H29" s="409" t="s">
        <v>557</v>
      </c>
      <c r="I29" s="410" t="s">
        <v>557</v>
      </c>
      <c r="J29" s="411" t="s">
        <v>565</v>
      </c>
    </row>
    <row r="30" spans="1:10" ht="14.4" customHeight="1" x14ac:dyDescent="0.3">
      <c r="A30" s="407" t="s">
        <v>555</v>
      </c>
      <c r="B30" s="408" t="s">
        <v>559</v>
      </c>
      <c r="C30" s="409">
        <v>17.91076</v>
      </c>
      <c r="D30" s="409">
        <v>19.957070000000005</v>
      </c>
      <c r="E30" s="409"/>
      <c r="F30" s="409">
        <v>10.867990000000001</v>
      </c>
      <c r="G30" s="409">
        <v>20</v>
      </c>
      <c r="H30" s="409">
        <v>-9.1320099999999993</v>
      </c>
      <c r="I30" s="410">
        <v>0.54339950000000004</v>
      </c>
      <c r="J30" s="411" t="s">
        <v>560</v>
      </c>
    </row>
  </sheetData>
  <mergeCells count="3">
    <mergeCell ref="F3:I3"/>
    <mergeCell ref="C4:D4"/>
    <mergeCell ref="A1:I1"/>
  </mergeCells>
  <conditionalFormatting sqref="F8 F31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0">
    <cfRule type="expression" dxfId="27" priority="5">
      <formula>$H9&gt;0</formula>
    </cfRule>
  </conditionalFormatting>
  <conditionalFormatting sqref="A9:A30">
    <cfRule type="expression" dxfId="26" priority="2">
      <formula>AND($J9&lt;&gt;"mezeraKL",$J9&lt;&gt;"")</formula>
    </cfRule>
  </conditionalFormatting>
  <conditionalFormatting sqref="I9:I30">
    <cfRule type="expression" dxfId="25" priority="6">
      <formula>$I9&gt;1</formula>
    </cfRule>
  </conditionalFormatting>
  <conditionalFormatting sqref="B9:B30">
    <cfRule type="expression" dxfId="24" priority="1">
      <formula>OR($J9="NS",$J9="SumaNS",$J9="Účet")</formula>
    </cfRule>
  </conditionalFormatting>
  <conditionalFormatting sqref="A9:D30 F9:I30">
    <cfRule type="expression" dxfId="23" priority="8">
      <formula>AND($J9&lt;&gt;"",$J9&lt;&gt;"mezeraKL")</formula>
    </cfRule>
  </conditionalFormatting>
  <conditionalFormatting sqref="B9:D30 F9:I30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0 F9:I30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" customHeight="1" thickBot="1" x14ac:dyDescent="0.35">
      <c r="A2" s="199" t="s">
        <v>218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7"/>
      <c r="C3" s="205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" customHeight="1" thickBot="1" x14ac:dyDescent="0.3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407" t="s">
        <v>555</v>
      </c>
      <c r="B5" s="408" t="s">
        <v>556</v>
      </c>
      <c r="C5" s="409" t="s">
        <v>557</v>
      </c>
      <c r="D5" s="409" t="s">
        <v>557</v>
      </c>
      <c r="E5" s="409"/>
      <c r="F5" s="409" t="s">
        <v>557</v>
      </c>
      <c r="G5" s="409" t="s">
        <v>557</v>
      </c>
      <c r="H5" s="409" t="s">
        <v>557</v>
      </c>
      <c r="I5" s="410" t="s">
        <v>557</v>
      </c>
      <c r="J5" s="411" t="s">
        <v>50</v>
      </c>
    </row>
    <row r="6" spans="1:10" ht="14.4" customHeight="1" x14ac:dyDescent="0.3">
      <c r="A6" s="407" t="s">
        <v>555</v>
      </c>
      <c r="B6" s="408" t="s">
        <v>578</v>
      </c>
      <c r="C6" s="409">
        <v>11.374409999999999</v>
      </c>
      <c r="D6" s="409">
        <v>14.26746</v>
      </c>
      <c r="E6" s="409"/>
      <c r="F6" s="409">
        <v>2.1733000000000002</v>
      </c>
      <c r="G6" s="409">
        <v>6.25</v>
      </c>
      <c r="H6" s="409">
        <v>-4.0766999999999998</v>
      </c>
      <c r="I6" s="410">
        <v>0.34772800000000004</v>
      </c>
      <c r="J6" s="411" t="s">
        <v>1</v>
      </c>
    </row>
    <row r="7" spans="1:10" ht="14.4" customHeight="1" x14ac:dyDescent="0.3">
      <c r="A7" s="407" t="s">
        <v>555</v>
      </c>
      <c r="B7" s="408" t="s">
        <v>579</v>
      </c>
      <c r="C7" s="409">
        <v>0.53603000000000001</v>
      </c>
      <c r="D7" s="409">
        <v>0.46675</v>
      </c>
      <c r="E7" s="409"/>
      <c r="F7" s="409">
        <v>0.29402999999999996</v>
      </c>
      <c r="G7" s="409">
        <v>2.5000000915527343</v>
      </c>
      <c r="H7" s="409">
        <v>-2.2059700915527345</v>
      </c>
      <c r="I7" s="410">
        <v>0.11761199569292007</v>
      </c>
      <c r="J7" s="411" t="s">
        <v>1</v>
      </c>
    </row>
    <row r="8" spans="1:10" ht="14.4" customHeight="1" x14ac:dyDescent="0.3">
      <c r="A8" s="407" t="s">
        <v>555</v>
      </c>
      <c r="B8" s="408" t="s">
        <v>580</v>
      </c>
      <c r="C8" s="409">
        <v>5.1000899999999998</v>
      </c>
      <c r="D8" s="409">
        <v>3.7348000000000003</v>
      </c>
      <c r="E8" s="409"/>
      <c r="F8" s="409">
        <v>6.0306899999999999</v>
      </c>
      <c r="G8" s="409">
        <v>6.2500001983642584</v>
      </c>
      <c r="H8" s="409">
        <v>-0.21931019836425847</v>
      </c>
      <c r="I8" s="410">
        <v>0.9649103693754032</v>
      </c>
      <c r="J8" s="411" t="s">
        <v>1</v>
      </c>
    </row>
    <row r="9" spans="1:10" ht="14.4" customHeight="1" x14ac:dyDescent="0.3">
      <c r="A9" s="407" t="s">
        <v>555</v>
      </c>
      <c r="B9" s="408" t="s">
        <v>581</v>
      </c>
      <c r="C9" s="409">
        <v>179.51391000000001</v>
      </c>
      <c r="D9" s="409">
        <v>224.71653999999998</v>
      </c>
      <c r="E9" s="409"/>
      <c r="F9" s="409">
        <v>281.15343999999999</v>
      </c>
      <c r="G9" s="409">
        <v>294.99999670410153</v>
      </c>
      <c r="H9" s="409">
        <v>-13.846556704101545</v>
      </c>
      <c r="I9" s="410">
        <v>0.95306251912270268</v>
      </c>
      <c r="J9" s="411" t="s">
        <v>1</v>
      </c>
    </row>
    <row r="10" spans="1:10" ht="14.4" customHeight="1" x14ac:dyDescent="0.3">
      <c r="A10" s="407" t="s">
        <v>555</v>
      </c>
      <c r="B10" s="408" t="s">
        <v>582</v>
      </c>
      <c r="C10" s="409">
        <v>126.91592000000001</v>
      </c>
      <c r="D10" s="409">
        <v>87.957420000000013</v>
      </c>
      <c r="E10" s="409"/>
      <c r="F10" s="409">
        <v>76.494220000000027</v>
      </c>
      <c r="G10" s="409">
        <v>150</v>
      </c>
      <c r="H10" s="409">
        <v>-73.505779999999973</v>
      </c>
      <c r="I10" s="410">
        <v>0.50996146666666686</v>
      </c>
      <c r="J10" s="411" t="s">
        <v>1</v>
      </c>
    </row>
    <row r="11" spans="1:10" ht="14.4" customHeight="1" x14ac:dyDescent="0.3">
      <c r="A11" s="407" t="s">
        <v>555</v>
      </c>
      <c r="B11" s="408" t="s">
        <v>583</v>
      </c>
      <c r="C11" s="409">
        <v>10.435750000000001</v>
      </c>
      <c r="D11" s="409">
        <v>12.764999999999999</v>
      </c>
      <c r="E11" s="409"/>
      <c r="F11" s="409">
        <v>20.449300000000001</v>
      </c>
      <c r="G11" s="409">
        <v>16.250000396728517</v>
      </c>
      <c r="H11" s="409">
        <v>4.1992996032714842</v>
      </c>
      <c r="I11" s="410">
        <v>1.2584184308153552</v>
      </c>
      <c r="J11" s="411" t="s">
        <v>1</v>
      </c>
    </row>
    <row r="12" spans="1:10" ht="14.4" customHeight="1" x14ac:dyDescent="0.3">
      <c r="A12" s="407" t="s">
        <v>555</v>
      </c>
      <c r="B12" s="408" t="s">
        <v>584</v>
      </c>
      <c r="C12" s="409">
        <v>68.537900000000008</v>
      </c>
      <c r="D12" s="409">
        <v>52.433440000000004</v>
      </c>
      <c r="E12" s="409"/>
      <c r="F12" s="409">
        <v>62.281199999999998</v>
      </c>
      <c r="G12" s="409">
        <v>65.000001953124993</v>
      </c>
      <c r="H12" s="409">
        <v>-2.718801953124995</v>
      </c>
      <c r="I12" s="410">
        <v>0.95817227890107337</v>
      </c>
      <c r="J12" s="411" t="s">
        <v>1</v>
      </c>
    </row>
    <row r="13" spans="1:10" ht="14.4" customHeight="1" x14ac:dyDescent="0.3">
      <c r="A13" s="407" t="s">
        <v>555</v>
      </c>
      <c r="B13" s="408" t="s">
        <v>559</v>
      </c>
      <c r="C13" s="409">
        <v>402.41400999999996</v>
      </c>
      <c r="D13" s="409">
        <v>396.34141</v>
      </c>
      <c r="E13" s="409"/>
      <c r="F13" s="409">
        <v>448.87618000000003</v>
      </c>
      <c r="G13" s="409">
        <v>541.2499993438721</v>
      </c>
      <c r="H13" s="409">
        <v>-92.373819343872071</v>
      </c>
      <c r="I13" s="410">
        <v>0.82933243518549316</v>
      </c>
      <c r="J13" s="411" t="s">
        <v>560</v>
      </c>
    </row>
    <row r="15" spans="1:10" ht="14.4" customHeight="1" x14ac:dyDescent="0.3">
      <c r="A15" s="407" t="s">
        <v>555</v>
      </c>
      <c r="B15" s="408" t="s">
        <v>556</v>
      </c>
      <c r="C15" s="409" t="s">
        <v>557</v>
      </c>
      <c r="D15" s="409" t="s">
        <v>557</v>
      </c>
      <c r="E15" s="409"/>
      <c r="F15" s="409" t="s">
        <v>557</v>
      </c>
      <c r="G15" s="409" t="s">
        <v>557</v>
      </c>
      <c r="H15" s="409" t="s">
        <v>557</v>
      </c>
      <c r="I15" s="410" t="s">
        <v>557</v>
      </c>
      <c r="J15" s="411" t="s">
        <v>50</v>
      </c>
    </row>
    <row r="16" spans="1:10" ht="14.4" customHeight="1" x14ac:dyDescent="0.3">
      <c r="A16" s="407" t="s">
        <v>561</v>
      </c>
      <c r="B16" s="408" t="s">
        <v>562</v>
      </c>
      <c r="C16" s="409" t="s">
        <v>557</v>
      </c>
      <c r="D16" s="409" t="s">
        <v>557</v>
      </c>
      <c r="E16" s="409"/>
      <c r="F16" s="409" t="s">
        <v>557</v>
      </c>
      <c r="G16" s="409" t="s">
        <v>557</v>
      </c>
      <c r="H16" s="409" t="s">
        <v>557</v>
      </c>
      <c r="I16" s="410" t="s">
        <v>557</v>
      </c>
      <c r="J16" s="411" t="s">
        <v>0</v>
      </c>
    </row>
    <row r="17" spans="1:10" ht="14.4" customHeight="1" x14ac:dyDescent="0.3">
      <c r="A17" s="407" t="s">
        <v>561</v>
      </c>
      <c r="B17" s="408" t="s">
        <v>581</v>
      </c>
      <c r="C17" s="409">
        <v>0</v>
      </c>
      <c r="D17" s="409">
        <v>2.5289000000000001</v>
      </c>
      <c r="E17" s="409"/>
      <c r="F17" s="409">
        <v>0</v>
      </c>
      <c r="G17" s="409">
        <v>3</v>
      </c>
      <c r="H17" s="409">
        <v>-3</v>
      </c>
      <c r="I17" s="410">
        <v>0</v>
      </c>
      <c r="J17" s="411" t="s">
        <v>1</v>
      </c>
    </row>
    <row r="18" spans="1:10" ht="14.4" customHeight="1" x14ac:dyDescent="0.3">
      <c r="A18" s="407" t="s">
        <v>561</v>
      </c>
      <c r="B18" s="408" t="s">
        <v>563</v>
      </c>
      <c r="C18" s="409">
        <v>0</v>
      </c>
      <c r="D18" s="409">
        <v>2.5289000000000001</v>
      </c>
      <c r="E18" s="409"/>
      <c r="F18" s="409">
        <v>0</v>
      </c>
      <c r="G18" s="409">
        <v>3</v>
      </c>
      <c r="H18" s="409">
        <v>-3</v>
      </c>
      <c r="I18" s="410">
        <v>0</v>
      </c>
      <c r="J18" s="411" t="s">
        <v>564</v>
      </c>
    </row>
    <row r="19" spans="1:10" ht="14.4" customHeight="1" x14ac:dyDescent="0.3">
      <c r="A19" s="407" t="s">
        <v>557</v>
      </c>
      <c r="B19" s="408" t="s">
        <v>557</v>
      </c>
      <c r="C19" s="409" t="s">
        <v>557</v>
      </c>
      <c r="D19" s="409" t="s">
        <v>557</v>
      </c>
      <c r="E19" s="409"/>
      <c r="F19" s="409" t="s">
        <v>557</v>
      </c>
      <c r="G19" s="409" t="s">
        <v>557</v>
      </c>
      <c r="H19" s="409" t="s">
        <v>557</v>
      </c>
      <c r="I19" s="410" t="s">
        <v>557</v>
      </c>
      <c r="J19" s="411" t="s">
        <v>565</v>
      </c>
    </row>
    <row r="20" spans="1:10" ht="14.4" customHeight="1" x14ac:dyDescent="0.3">
      <c r="A20" s="407" t="s">
        <v>585</v>
      </c>
      <c r="B20" s="408" t="s">
        <v>586</v>
      </c>
      <c r="C20" s="409" t="s">
        <v>557</v>
      </c>
      <c r="D20" s="409" t="s">
        <v>557</v>
      </c>
      <c r="E20" s="409"/>
      <c r="F20" s="409" t="s">
        <v>557</v>
      </c>
      <c r="G20" s="409" t="s">
        <v>557</v>
      </c>
      <c r="H20" s="409" t="s">
        <v>557</v>
      </c>
      <c r="I20" s="410" t="s">
        <v>557</v>
      </c>
      <c r="J20" s="411" t="s">
        <v>0</v>
      </c>
    </row>
    <row r="21" spans="1:10" ht="14.4" customHeight="1" x14ac:dyDescent="0.3">
      <c r="A21" s="407" t="s">
        <v>585</v>
      </c>
      <c r="B21" s="408" t="s">
        <v>581</v>
      </c>
      <c r="C21" s="409">
        <v>0</v>
      </c>
      <c r="D21" s="409">
        <v>0</v>
      </c>
      <c r="E21" s="409"/>
      <c r="F21" s="409">
        <v>0</v>
      </c>
      <c r="G21" s="409">
        <v>1</v>
      </c>
      <c r="H21" s="409">
        <v>-1</v>
      </c>
      <c r="I21" s="410">
        <v>0</v>
      </c>
      <c r="J21" s="411" t="s">
        <v>1</v>
      </c>
    </row>
    <row r="22" spans="1:10" ht="14.4" customHeight="1" x14ac:dyDescent="0.3">
      <c r="A22" s="407" t="s">
        <v>585</v>
      </c>
      <c r="B22" s="408" t="s">
        <v>587</v>
      </c>
      <c r="C22" s="409">
        <v>0</v>
      </c>
      <c r="D22" s="409">
        <v>0</v>
      </c>
      <c r="E22" s="409"/>
      <c r="F22" s="409">
        <v>0</v>
      </c>
      <c r="G22" s="409">
        <v>1</v>
      </c>
      <c r="H22" s="409">
        <v>-1</v>
      </c>
      <c r="I22" s="410">
        <v>0</v>
      </c>
      <c r="J22" s="411" t="s">
        <v>564</v>
      </c>
    </row>
    <row r="23" spans="1:10" ht="14.4" customHeight="1" x14ac:dyDescent="0.3">
      <c r="A23" s="407" t="s">
        <v>557</v>
      </c>
      <c r="B23" s="408" t="s">
        <v>557</v>
      </c>
      <c r="C23" s="409" t="s">
        <v>557</v>
      </c>
      <c r="D23" s="409" t="s">
        <v>557</v>
      </c>
      <c r="E23" s="409"/>
      <c r="F23" s="409" t="s">
        <v>557</v>
      </c>
      <c r="G23" s="409" t="s">
        <v>557</v>
      </c>
      <c r="H23" s="409" t="s">
        <v>557</v>
      </c>
      <c r="I23" s="410" t="s">
        <v>557</v>
      </c>
      <c r="J23" s="411" t="s">
        <v>565</v>
      </c>
    </row>
    <row r="24" spans="1:10" ht="14.4" customHeight="1" x14ac:dyDescent="0.3">
      <c r="A24" s="407" t="s">
        <v>566</v>
      </c>
      <c r="B24" s="408" t="s">
        <v>567</v>
      </c>
      <c r="C24" s="409" t="s">
        <v>557</v>
      </c>
      <c r="D24" s="409" t="s">
        <v>557</v>
      </c>
      <c r="E24" s="409"/>
      <c r="F24" s="409" t="s">
        <v>557</v>
      </c>
      <c r="G24" s="409" t="s">
        <v>557</v>
      </c>
      <c r="H24" s="409" t="s">
        <v>557</v>
      </c>
      <c r="I24" s="410" t="s">
        <v>557</v>
      </c>
      <c r="J24" s="411" t="s">
        <v>0</v>
      </c>
    </row>
    <row r="25" spans="1:10" ht="14.4" customHeight="1" x14ac:dyDescent="0.3">
      <c r="A25" s="407" t="s">
        <v>566</v>
      </c>
      <c r="B25" s="408" t="s">
        <v>580</v>
      </c>
      <c r="C25" s="409">
        <v>0.19409000000000001</v>
      </c>
      <c r="D25" s="409">
        <v>0</v>
      </c>
      <c r="E25" s="409"/>
      <c r="F25" s="409">
        <v>2.3600000000000003E-2</v>
      </c>
      <c r="G25" s="409">
        <v>0</v>
      </c>
      <c r="H25" s="409">
        <v>2.3600000000000003E-2</v>
      </c>
      <c r="I25" s="410" t="s">
        <v>557</v>
      </c>
      <c r="J25" s="411" t="s">
        <v>1</v>
      </c>
    </row>
    <row r="26" spans="1:10" ht="14.4" customHeight="1" x14ac:dyDescent="0.3">
      <c r="A26" s="407" t="s">
        <v>566</v>
      </c>
      <c r="B26" s="408" t="s">
        <v>581</v>
      </c>
      <c r="C26" s="409">
        <v>0.39688000000000001</v>
      </c>
      <c r="D26" s="409">
        <v>0</v>
      </c>
      <c r="E26" s="409"/>
      <c r="F26" s="409">
        <v>0</v>
      </c>
      <c r="G26" s="409">
        <v>0</v>
      </c>
      <c r="H26" s="409">
        <v>0</v>
      </c>
      <c r="I26" s="410" t="s">
        <v>557</v>
      </c>
      <c r="J26" s="411" t="s">
        <v>1</v>
      </c>
    </row>
    <row r="27" spans="1:10" ht="14.4" customHeight="1" x14ac:dyDescent="0.3">
      <c r="A27" s="407" t="s">
        <v>566</v>
      </c>
      <c r="B27" s="408" t="s">
        <v>584</v>
      </c>
      <c r="C27" s="409">
        <v>0</v>
      </c>
      <c r="D27" s="409">
        <v>0</v>
      </c>
      <c r="E27" s="409"/>
      <c r="F27" s="409">
        <v>0</v>
      </c>
      <c r="G27" s="409">
        <v>0</v>
      </c>
      <c r="H27" s="409">
        <v>0</v>
      </c>
      <c r="I27" s="410" t="s">
        <v>557</v>
      </c>
      <c r="J27" s="411" t="s">
        <v>1</v>
      </c>
    </row>
    <row r="28" spans="1:10" ht="14.4" customHeight="1" x14ac:dyDescent="0.3">
      <c r="A28" s="407" t="s">
        <v>566</v>
      </c>
      <c r="B28" s="408" t="s">
        <v>568</v>
      </c>
      <c r="C28" s="409">
        <v>0.59097</v>
      </c>
      <c r="D28" s="409">
        <v>0</v>
      </c>
      <c r="E28" s="409"/>
      <c r="F28" s="409">
        <v>2.3600000000000003E-2</v>
      </c>
      <c r="G28" s="409">
        <v>0</v>
      </c>
      <c r="H28" s="409">
        <v>2.3600000000000003E-2</v>
      </c>
      <c r="I28" s="410" t="s">
        <v>557</v>
      </c>
      <c r="J28" s="411" t="s">
        <v>564</v>
      </c>
    </row>
    <row r="29" spans="1:10" ht="14.4" customHeight="1" x14ac:dyDescent="0.3">
      <c r="A29" s="407" t="s">
        <v>557</v>
      </c>
      <c r="B29" s="408" t="s">
        <v>557</v>
      </c>
      <c r="C29" s="409" t="s">
        <v>557</v>
      </c>
      <c r="D29" s="409" t="s">
        <v>557</v>
      </c>
      <c r="E29" s="409"/>
      <c r="F29" s="409" t="s">
        <v>557</v>
      </c>
      <c r="G29" s="409" t="s">
        <v>557</v>
      </c>
      <c r="H29" s="409" t="s">
        <v>557</v>
      </c>
      <c r="I29" s="410" t="s">
        <v>557</v>
      </c>
      <c r="J29" s="411" t="s">
        <v>565</v>
      </c>
    </row>
    <row r="30" spans="1:10" ht="14.4" customHeight="1" x14ac:dyDescent="0.3">
      <c r="A30" s="407" t="s">
        <v>569</v>
      </c>
      <c r="B30" s="408" t="s">
        <v>570</v>
      </c>
      <c r="C30" s="409" t="s">
        <v>557</v>
      </c>
      <c r="D30" s="409" t="s">
        <v>557</v>
      </c>
      <c r="E30" s="409"/>
      <c r="F30" s="409" t="s">
        <v>557</v>
      </c>
      <c r="G30" s="409" t="s">
        <v>557</v>
      </c>
      <c r="H30" s="409" t="s">
        <v>557</v>
      </c>
      <c r="I30" s="410" t="s">
        <v>557</v>
      </c>
      <c r="J30" s="411" t="s">
        <v>0</v>
      </c>
    </row>
    <row r="31" spans="1:10" ht="14.4" customHeight="1" x14ac:dyDescent="0.3">
      <c r="A31" s="407" t="s">
        <v>569</v>
      </c>
      <c r="B31" s="408" t="s">
        <v>578</v>
      </c>
      <c r="C31" s="409">
        <v>0</v>
      </c>
      <c r="D31" s="409">
        <v>0</v>
      </c>
      <c r="E31" s="409"/>
      <c r="F31" s="409">
        <v>0</v>
      </c>
      <c r="G31" s="409">
        <v>0</v>
      </c>
      <c r="H31" s="409">
        <v>0</v>
      </c>
      <c r="I31" s="410" t="s">
        <v>557</v>
      </c>
      <c r="J31" s="411" t="s">
        <v>1</v>
      </c>
    </row>
    <row r="32" spans="1:10" ht="14.4" customHeight="1" x14ac:dyDescent="0.3">
      <c r="A32" s="407" t="s">
        <v>569</v>
      </c>
      <c r="B32" s="408" t="s">
        <v>580</v>
      </c>
      <c r="C32" s="409">
        <v>4.4859999999999998</v>
      </c>
      <c r="D32" s="409">
        <v>3.7348000000000003</v>
      </c>
      <c r="E32" s="409"/>
      <c r="F32" s="409">
        <v>6.0070899999999998</v>
      </c>
      <c r="G32" s="409">
        <v>6</v>
      </c>
      <c r="H32" s="409">
        <v>7.0899999999998187E-3</v>
      </c>
      <c r="I32" s="410">
        <v>1.0011816666666666</v>
      </c>
      <c r="J32" s="411" t="s">
        <v>1</v>
      </c>
    </row>
    <row r="33" spans="1:10" ht="14.4" customHeight="1" x14ac:dyDescent="0.3">
      <c r="A33" s="407" t="s">
        <v>569</v>
      </c>
      <c r="B33" s="408" t="s">
        <v>581</v>
      </c>
      <c r="C33" s="409">
        <v>94.744900000000001</v>
      </c>
      <c r="D33" s="409">
        <v>138.29247999999998</v>
      </c>
      <c r="E33" s="409"/>
      <c r="F33" s="409">
        <v>171.80288999999996</v>
      </c>
      <c r="G33" s="409">
        <v>202</v>
      </c>
      <c r="H33" s="409">
        <v>-30.197110000000038</v>
      </c>
      <c r="I33" s="410">
        <v>0.8505093564356434</v>
      </c>
      <c r="J33" s="411" t="s">
        <v>1</v>
      </c>
    </row>
    <row r="34" spans="1:10" ht="14.4" customHeight="1" x14ac:dyDescent="0.3">
      <c r="A34" s="407" t="s">
        <v>569</v>
      </c>
      <c r="B34" s="408" t="s">
        <v>582</v>
      </c>
      <c r="C34" s="409">
        <v>126.91592000000001</v>
      </c>
      <c r="D34" s="409">
        <v>87.957420000000013</v>
      </c>
      <c r="E34" s="409"/>
      <c r="F34" s="409">
        <v>76.494220000000027</v>
      </c>
      <c r="G34" s="409">
        <v>149</v>
      </c>
      <c r="H34" s="409">
        <v>-72.505779999999973</v>
      </c>
      <c r="I34" s="410">
        <v>0.51338402684563778</v>
      </c>
      <c r="J34" s="411" t="s">
        <v>1</v>
      </c>
    </row>
    <row r="35" spans="1:10" ht="14.4" customHeight="1" x14ac:dyDescent="0.3">
      <c r="A35" s="407" t="s">
        <v>569</v>
      </c>
      <c r="B35" s="408" t="s">
        <v>583</v>
      </c>
      <c r="C35" s="409">
        <v>10.435750000000001</v>
      </c>
      <c r="D35" s="409">
        <v>11.664999999999999</v>
      </c>
      <c r="E35" s="409"/>
      <c r="F35" s="409">
        <v>20.449300000000001</v>
      </c>
      <c r="G35" s="409">
        <v>16</v>
      </c>
      <c r="H35" s="409">
        <v>4.4493000000000009</v>
      </c>
      <c r="I35" s="410">
        <v>1.2780812500000001</v>
      </c>
      <c r="J35" s="411" t="s">
        <v>1</v>
      </c>
    </row>
    <row r="36" spans="1:10" ht="14.4" customHeight="1" x14ac:dyDescent="0.3">
      <c r="A36" s="407" t="s">
        <v>569</v>
      </c>
      <c r="B36" s="408" t="s">
        <v>584</v>
      </c>
      <c r="C36" s="409">
        <v>51.920900000000003</v>
      </c>
      <c r="D36" s="409">
        <v>37.957940000000001</v>
      </c>
      <c r="E36" s="409"/>
      <c r="F36" s="409">
        <v>43.405199999999994</v>
      </c>
      <c r="G36" s="409">
        <v>51</v>
      </c>
      <c r="H36" s="409">
        <v>-7.5948000000000064</v>
      </c>
      <c r="I36" s="410">
        <v>0.85108235294117629</v>
      </c>
      <c r="J36" s="411" t="s">
        <v>1</v>
      </c>
    </row>
    <row r="37" spans="1:10" ht="14.4" customHeight="1" x14ac:dyDescent="0.3">
      <c r="A37" s="407" t="s">
        <v>569</v>
      </c>
      <c r="B37" s="408" t="s">
        <v>571</v>
      </c>
      <c r="C37" s="409">
        <v>288.50347000000005</v>
      </c>
      <c r="D37" s="409">
        <v>279.60764</v>
      </c>
      <c r="E37" s="409"/>
      <c r="F37" s="409">
        <v>318.15869999999995</v>
      </c>
      <c r="G37" s="409">
        <v>423</v>
      </c>
      <c r="H37" s="409">
        <v>-104.84130000000005</v>
      </c>
      <c r="I37" s="410">
        <v>0.75214822695035455</v>
      </c>
      <c r="J37" s="411" t="s">
        <v>564</v>
      </c>
    </row>
    <row r="38" spans="1:10" ht="14.4" customHeight="1" x14ac:dyDescent="0.3">
      <c r="A38" s="407" t="s">
        <v>557</v>
      </c>
      <c r="B38" s="408" t="s">
        <v>557</v>
      </c>
      <c r="C38" s="409" t="s">
        <v>557</v>
      </c>
      <c r="D38" s="409" t="s">
        <v>557</v>
      </c>
      <c r="E38" s="409"/>
      <c r="F38" s="409" t="s">
        <v>557</v>
      </c>
      <c r="G38" s="409" t="s">
        <v>557</v>
      </c>
      <c r="H38" s="409" t="s">
        <v>557</v>
      </c>
      <c r="I38" s="410" t="s">
        <v>557</v>
      </c>
      <c r="J38" s="411" t="s">
        <v>565</v>
      </c>
    </row>
    <row r="39" spans="1:10" ht="14.4" customHeight="1" x14ac:dyDescent="0.3">
      <c r="A39" s="407" t="s">
        <v>572</v>
      </c>
      <c r="B39" s="408" t="s">
        <v>573</v>
      </c>
      <c r="C39" s="409" t="s">
        <v>557</v>
      </c>
      <c r="D39" s="409" t="s">
        <v>557</v>
      </c>
      <c r="E39" s="409"/>
      <c r="F39" s="409" t="s">
        <v>557</v>
      </c>
      <c r="G39" s="409" t="s">
        <v>557</v>
      </c>
      <c r="H39" s="409" t="s">
        <v>557</v>
      </c>
      <c r="I39" s="410" t="s">
        <v>557</v>
      </c>
      <c r="J39" s="411" t="s">
        <v>0</v>
      </c>
    </row>
    <row r="40" spans="1:10" ht="14.4" customHeight="1" x14ac:dyDescent="0.3">
      <c r="A40" s="407" t="s">
        <v>572</v>
      </c>
      <c r="B40" s="408" t="s">
        <v>578</v>
      </c>
      <c r="C40" s="409">
        <v>0</v>
      </c>
      <c r="D40" s="409">
        <v>0</v>
      </c>
      <c r="E40" s="409"/>
      <c r="F40" s="409">
        <v>0</v>
      </c>
      <c r="G40" s="409">
        <v>0</v>
      </c>
      <c r="H40" s="409">
        <v>0</v>
      </c>
      <c r="I40" s="410" t="s">
        <v>557</v>
      </c>
      <c r="J40" s="411" t="s">
        <v>1</v>
      </c>
    </row>
    <row r="41" spans="1:10" ht="14.4" customHeight="1" x14ac:dyDescent="0.3">
      <c r="A41" s="407" t="s">
        <v>572</v>
      </c>
      <c r="B41" s="408" t="s">
        <v>579</v>
      </c>
      <c r="C41" s="409">
        <v>0.53603000000000001</v>
      </c>
      <c r="D41" s="409">
        <v>0.10575</v>
      </c>
      <c r="E41" s="409"/>
      <c r="F41" s="409">
        <v>0</v>
      </c>
      <c r="G41" s="409">
        <v>1</v>
      </c>
      <c r="H41" s="409">
        <v>-1</v>
      </c>
      <c r="I41" s="410">
        <v>0</v>
      </c>
      <c r="J41" s="411" t="s">
        <v>1</v>
      </c>
    </row>
    <row r="42" spans="1:10" ht="14.4" customHeight="1" x14ac:dyDescent="0.3">
      <c r="A42" s="407" t="s">
        <v>572</v>
      </c>
      <c r="B42" s="408" t="s">
        <v>580</v>
      </c>
      <c r="C42" s="409">
        <v>0.42</v>
      </c>
      <c r="D42" s="409">
        <v>0</v>
      </c>
      <c r="E42" s="409"/>
      <c r="F42" s="409">
        <v>0</v>
      </c>
      <c r="G42" s="409">
        <v>0</v>
      </c>
      <c r="H42" s="409">
        <v>0</v>
      </c>
      <c r="I42" s="410" t="s">
        <v>557</v>
      </c>
      <c r="J42" s="411" t="s">
        <v>1</v>
      </c>
    </row>
    <row r="43" spans="1:10" ht="14.4" customHeight="1" x14ac:dyDescent="0.3">
      <c r="A43" s="407" t="s">
        <v>572</v>
      </c>
      <c r="B43" s="408" t="s">
        <v>581</v>
      </c>
      <c r="C43" s="409">
        <v>84.260859999999994</v>
      </c>
      <c r="D43" s="409">
        <v>82.502930000000006</v>
      </c>
      <c r="E43" s="409"/>
      <c r="F43" s="409">
        <v>109.35055000000001</v>
      </c>
      <c r="G43" s="409">
        <v>89</v>
      </c>
      <c r="H43" s="409">
        <v>20.350550000000013</v>
      </c>
      <c r="I43" s="410">
        <v>1.2286578651685394</v>
      </c>
      <c r="J43" s="411" t="s">
        <v>1</v>
      </c>
    </row>
    <row r="44" spans="1:10" ht="14.4" customHeight="1" x14ac:dyDescent="0.3">
      <c r="A44" s="407" t="s">
        <v>572</v>
      </c>
      <c r="B44" s="408" t="s">
        <v>582</v>
      </c>
      <c r="C44" s="409">
        <v>0</v>
      </c>
      <c r="D44" s="409">
        <v>0</v>
      </c>
      <c r="E44" s="409"/>
      <c r="F44" s="409">
        <v>0</v>
      </c>
      <c r="G44" s="409">
        <v>2</v>
      </c>
      <c r="H44" s="409">
        <v>-2</v>
      </c>
      <c r="I44" s="410">
        <v>0</v>
      </c>
      <c r="J44" s="411" t="s">
        <v>1</v>
      </c>
    </row>
    <row r="45" spans="1:10" ht="14.4" customHeight="1" x14ac:dyDescent="0.3">
      <c r="A45" s="407" t="s">
        <v>572</v>
      </c>
      <c r="B45" s="408" t="s">
        <v>583</v>
      </c>
      <c r="C45" s="409">
        <v>0</v>
      </c>
      <c r="D45" s="409">
        <v>1.1000000000000001</v>
      </c>
      <c r="E45" s="409"/>
      <c r="F45" s="409">
        <v>0</v>
      </c>
      <c r="G45" s="409">
        <v>0</v>
      </c>
      <c r="H45" s="409">
        <v>0</v>
      </c>
      <c r="I45" s="410" t="s">
        <v>557</v>
      </c>
      <c r="J45" s="411" t="s">
        <v>1</v>
      </c>
    </row>
    <row r="46" spans="1:10" ht="14.4" customHeight="1" x14ac:dyDescent="0.3">
      <c r="A46" s="407" t="s">
        <v>572</v>
      </c>
      <c r="B46" s="408" t="s">
        <v>584</v>
      </c>
      <c r="C46" s="409">
        <v>16.203000000000003</v>
      </c>
      <c r="D46" s="409">
        <v>14.4755</v>
      </c>
      <c r="E46" s="409"/>
      <c r="F46" s="409">
        <v>18.876000000000001</v>
      </c>
      <c r="G46" s="409">
        <v>14</v>
      </c>
      <c r="H46" s="409">
        <v>4.8760000000000012</v>
      </c>
      <c r="I46" s="410">
        <v>1.3482857142857143</v>
      </c>
      <c r="J46" s="411" t="s">
        <v>1</v>
      </c>
    </row>
    <row r="47" spans="1:10" ht="14.4" customHeight="1" x14ac:dyDescent="0.3">
      <c r="A47" s="407" t="s">
        <v>572</v>
      </c>
      <c r="B47" s="408" t="s">
        <v>574</v>
      </c>
      <c r="C47" s="409">
        <v>101.41989</v>
      </c>
      <c r="D47" s="409">
        <v>98.184179999999998</v>
      </c>
      <c r="E47" s="409"/>
      <c r="F47" s="409">
        <v>128.22655</v>
      </c>
      <c r="G47" s="409">
        <v>107</v>
      </c>
      <c r="H47" s="409">
        <v>21.226550000000003</v>
      </c>
      <c r="I47" s="410">
        <v>1.1983789719626168</v>
      </c>
      <c r="J47" s="411" t="s">
        <v>564</v>
      </c>
    </row>
    <row r="48" spans="1:10" ht="14.4" customHeight="1" x14ac:dyDescent="0.3">
      <c r="A48" s="407" t="s">
        <v>557</v>
      </c>
      <c r="B48" s="408" t="s">
        <v>557</v>
      </c>
      <c r="C48" s="409" t="s">
        <v>557</v>
      </c>
      <c r="D48" s="409" t="s">
        <v>557</v>
      </c>
      <c r="E48" s="409"/>
      <c r="F48" s="409" t="s">
        <v>557</v>
      </c>
      <c r="G48" s="409" t="s">
        <v>557</v>
      </c>
      <c r="H48" s="409" t="s">
        <v>557</v>
      </c>
      <c r="I48" s="410" t="s">
        <v>557</v>
      </c>
      <c r="J48" s="411" t="s">
        <v>565</v>
      </c>
    </row>
    <row r="49" spans="1:10" ht="14.4" customHeight="1" x14ac:dyDescent="0.3">
      <c r="A49" s="407" t="s">
        <v>575</v>
      </c>
      <c r="B49" s="408" t="s">
        <v>576</v>
      </c>
      <c r="C49" s="409" t="s">
        <v>557</v>
      </c>
      <c r="D49" s="409" t="s">
        <v>557</v>
      </c>
      <c r="E49" s="409"/>
      <c r="F49" s="409" t="s">
        <v>557</v>
      </c>
      <c r="G49" s="409" t="s">
        <v>557</v>
      </c>
      <c r="H49" s="409" t="s">
        <v>557</v>
      </c>
      <c r="I49" s="410" t="s">
        <v>557</v>
      </c>
      <c r="J49" s="411" t="s">
        <v>0</v>
      </c>
    </row>
    <row r="50" spans="1:10" ht="14.4" customHeight="1" x14ac:dyDescent="0.3">
      <c r="A50" s="407" t="s">
        <v>575</v>
      </c>
      <c r="B50" s="408" t="s">
        <v>578</v>
      </c>
      <c r="C50" s="409">
        <v>11.374409999999999</v>
      </c>
      <c r="D50" s="409">
        <v>14.26746</v>
      </c>
      <c r="E50" s="409"/>
      <c r="F50" s="409">
        <v>2.1733000000000002</v>
      </c>
      <c r="G50" s="409">
        <v>3</v>
      </c>
      <c r="H50" s="409">
        <v>-0.82669999999999977</v>
      </c>
      <c r="I50" s="410">
        <v>0.72443333333333337</v>
      </c>
      <c r="J50" s="411" t="s">
        <v>1</v>
      </c>
    </row>
    <row r="51" spans="1:10" ht="14.4" customHeight="1" x14ac:dyDescent="0.3">
      <c r="A51" s="407" t="s">
        <v>575</v>
      </c>
      <c r="B51" s="408" t="s">
        <v>579</v>
      </c>
      <c r="C51" s="409">
        <v>0</v>
      </c>
      <c r="D51" s="409">
        <v>0.36099999999999999</v>
      </c>
      <c r="E51" s="409"/>
      <c r="F51" s="409">
        <v>0</v>
      </c>
      <c r="G51" s="409">
        <v>1</v>
      </c>
      <c r="H51" s="409">
        <v>-1</v>
      </c>
      <c r="I51" s="410">
        <v>0</v>
      </c>
      <c r="J51" s="411" t="s">
        <v>1</v>
      </c>
    </row>
    <row r="52" spans="1:10" ht="14.4" customHeight="1" x14ac:dyDescent="0.3">
      <c r="A52" s="407" t="s">
        <v>575</v>
      </c>
      <c r="B52" s="408" t="s">
        <v>580</v>
      </c>
      <c r="C52" s="409">
        <v>0</v>
      </c>
      <c r="D52" s="409">
        <v>0</v>
      </c>
      <c r="E52" s="409"/>
      <c r="F52" s="409">
        <v>0</v>
      </c>
      <c r="G52" s="409">
        <v>0</v>
      </c>
      <c r="H52" s="409">
        <v>0</v>
      </c>
      <c r="I52" s="410" t="s">
        <v>557</v>
      </c>
      <c r="J52" s="411" t="s">
        <v>1</v>
      </c>
    </row>
    <row r="53" spans="1:10" ht="14.4" customHeight="1" x14ac:dyDescent="0.3">
      <c r="A53" s="407" t="s">
        <v>575</v>
      </c>
      <c r="B53" s="408" t="s">
        <v>581</v>
      </c>
      <c r="C53" s="409">
        <v>0.11126999999999999</v>
      </c>
      <c r="D53" s="409">
        <v>1.3922300000000001</v>
      </c>
      <c r="E53" s="409"/>
      <c r="F53" s="409">
        <v>0</v>
      </c>
      <c r="G53" s="409">
        <v>0</v>
      </c>
      <c r="H53" s="409">
        <v>0</v>
      </c>
      <c r="I53" s="410" t="s">
        <v>557</v>
      </c>
      <c r="J53" s="411" t="s">
        <v>1</v>
      </c>
    </row>
    <row r="54" spans="1:10" ht="14.4" customHeight="1" x14ac:dyDescent="0.3">
      <c r="A54" s="407" t="s">
        <v>575</v>
      </c>
      <c r="B54" s="408" t="s">
        <v>584</v>
      </c>
      <c r="C54" s="409">
        <v>0.41399999999999998</v>
      </c>
      <c r="D54" s="409">
        <v>0</v>
      </c>
      <c r="E54" s="409"/>
      <c r="F54" s="409">
        <v>0</v>
      </c>
      <c r="G54" s="409">
        <v>0</v>
      </c>
      <c r="H54" s="409">
        <v>0</v>
      </c>
      <c r="I54" s="410" t="s">
        <v>557</v>
      </c>
      <c r="J54" s="411" t="s">
        <v>1</v>
      </c>
    </row>
    <row r="55" spans="1:10" ht="14.4" customHeight="1" x14ac:dyDescent="0.3">
      <c r="A55" s="407" t="s">
        <v>575</v>
      </c>
      <c r="B55" s="408" t="s">
        <v>577</v>
      </c>
      <c r="C55" s="409">
        <v>11.899679999999998</v>
      </c>
      <c r="D55" s="409">
        <v>16.020690000000002</v>
      </c>
      <c r="E55" s="409"/>
      <c r="F55" s="409">
        <v>2.1733000000000002</v>
      </c>
      <c r="G55" s="409">
        <v>4</v>
      </c>
      <c r="H55" s="409">
        <v>-1.8266999999999998</v>
      </c>
      <c r="I55" s="410">
        <v>0.54332500000000006</v>
      </c>
      <c r="J55" s="411" t="s">
        <v>564</v>
      </c>
    </row>
    <row r="56" spans="1:10" ht="14.4" customHeight="1" x14ac:dyDescent="0.3">
      <c r="A56" s="407" t="s">
        <v>557</v>
      </c>
      <c r="B56" s="408" t="s">
        <v>557</v>
      </c>
      <c r="C56" s="409" t="s">
        <v>557</v>
      </c>
      <c r="D56" s="409" t="s">
        <v>557</v>
      </c>
      <c r="E56" s="409"/>
      <c r="F56" s="409" t="s">
        <v>557</v>
      </c>
      <c r="G56" s="409" t="s">
        <v>557</v>
      </c>
      <c r="H56" s="409" t="s">
        <v>557</v>
      </c>
      <c r="I56" s="410" t="s">
        <v>557</v>
      </c>
      <c r="J56" s="411" t="s">
        <v>565</v>
      </c>
    </row>
    <row r="57" spans="1:10" ht="14.4" customHeight="1" x14ac:dyDescent="0.3">
      <c r="A57" s="407" t="s">
        <v>588</v>
      </c>
      <c r="B57" s="408" t="s">
        <v>589</v>
      </c>
      <c r="C57" s="409" t="s">
        <v>557</v>
      </c>
      <c r="D57" s="409" t="s">
        <v>557</v>
      </c>
      <c r="E57" s="409"/>
      <c r="F57" s="409" t="s">
        <v>557</v>
      </c>
      <c r="G57" s="409" t="s">
        <v>557</v>
      </c>
      <c r="H57" s="409" t="s">
        <v>557</v>
      </c>
      <c r="I57" s="410" t="s">
        <v>557</v>
      </c>
      <c r="J57" s="411" t="s">
        <v>0</v>
      </c>
    </row>
    <row r="58" spans="1:10" ht="14.4" customHeight="1" x14ac:dyDescent="0.3">
      <c r="A58" s="407" t="s">
        <v>588</v>
      </c>
      <c r="B58" s="408" t="s">
        <v>578</v>
      </c>
      <c r="C58" s="409">
        <v>0</v>
      </c>
      <c r="D58" s="409">
        <v>0</v>
      </c>
      <c r="E58" s="409"/>
      <c r="F58" s="409">
        <v>0</v>
      </c>
      <c r="G58" s="409">
        <v>4</v>
      </c>
      <c r="H58" s="409">
        <v>-4</v>
      </c>
      <c r="I58" s="410">
        <v>0</v>
      </c>
      <c r="J58" s="411" t="s">
        <v>1</v>
      </c>
    </row>
    <row r="59" spans="1:10" ht="14.4" customHeight="1" x14ac:dyDescent="0.3">
      <c r="A59" s="407" t="s">
        <v>588</v>
      </c>
      <c r="B59" s="408" t="s">
        <v>579</v>
      </c>
      <c r="C59" s="409">
        <v>0</v>
      </c>
      <c r="D59" s="409">
        <v>0</v>
      </c>
      <c r="E59" s="409"/>
      <c r="F59" s="409">
        <v>0.29402999999999996</v>
      </c>
      <c r="G59" s="409">
        <v>0</v>
      </c>
      <c r="H59" s="409">
        <v>0.29402999999999996</v>
      </c>
      <c r="I59" s="410" t="s">
        <v>557</v>
      </c>
      <c r="J59" s="411" t="s">
        <v>1</v>
      </c>
    </row>
    <row r="60" spans="1:10" ht="14.4" customHeight="1" x14ac:dyDescent="0.3">
      <c r="A60" s="407" t="s">
        <v>588</v>
      </c>
      <c r="B60" s="408" t="s">
        <v>581</v>
      </c>
      <c r="C60" s="409">
        <v>0</v>
      </c>
      <c r="D60" s="409">
        <v>0</v>
      </c>
      <c r="E60" s="409"/>
      <c r="F60" s="409">
        <v>0</v>
      </c>
      <c r="G60" s="409">
        <v>0</v>
      </c>
      <c r="H60" s="409">
        <v>0</v>
      </c>
      <c r="I60" s="410" t="s">
        <v>557</v>
      </c>
      <c r="J60" s="411" t="s">
        <v>1</v>
      </c>
    </row>
    <row r="61" spans="1:10" ht="14.4" customHeight="1" x14ac:dyDescent="0.3">
      <c r="A61" s="407" t="s">
        <v>588</v>
      </c>
      <c r="B61" s="408" t="s">
        <v>590</v>
      </c>
      <c r="C61" s="409">
        <v>0</v>
      </c>
      <c r="D61" s="409">
        <v>0</v>
      </c>
      <c r="E61" s="409"/>
      <c r="F61" s="409">
        <v>0.29402999999999996</v>
      </c>
      <c r="G61" s="409">
        <v>4</v>
      </c>
      <c r="H61" s="409">
        <v>-3.7059700000000002</v>
      </c>
      <c r="I61" s="410">
        <v>7.350749999999999E-2</v>
      </c>
      <c r="J61" s="411" t="s">
        <v>564</v>
      </c>
    </row>
    <row r="62" spans="1:10" ht="14.4" customHeight="1" x14ac:dyDescent="0.3">
      <c r="A62" s="407" t="s">
        <v>557</v>
      </c>
      <c r="B62" s="408" t="s">
        <v>557</v>
      </c>
      <c r="C62" s="409" t="s">
        <v>557</v>
      </c>
      <c r="D62" s="409" t="s">
        <v>557</v>
      </c>
      <c r="E62" s="409"/>
      <c r="F62" s="409" t="s">
        <v>557</v>
      </c>
      <c r="G62" s="409" t="s">
        <v>557</v>
      </c>
      <c r="H62" s="409" t="s">
        <v>557</v>
      </c>
      <c r="I62" s="410" t="s">
        <v>557</v>
      </c>
      <c r="J62" s="411" t="s">
        <v>565</v>
      </c>
    </row>
    <row r="63" spans="1:10" ht="14.4" customHeight="1" x14ac:dyDescent="0.3">
      <c r="A63" s="407" t="s">
        <v>555</v>
      </c>
      <c r="B63" s="408" t="s">
        <v>559</v>
      </c>
      <c r="C63" s="409">
        <v>402.41400999999996</v>
      </c>
      <c r="D63" s="409">
        <v>396.34140999999994</v>
      </c>
      <c r="E63" s="409"/>
      <c r="F63" s="409">
        <v>448.87617999999992</v>
      </c>
      <c r="G63" s="409">
        <v>541</v>
      </c>
      <c r="H63" s="409">
        <v>-92.12382000000008</v>
      </c>
      <c r="I63" s="410">
        <v>0.82971567467652485</v>
      </c>
      <c r="J63" s="411" t="s">
        <v>560</v>
      </c>
    </row>
  </sheetData>
  <mergeCells count="3">
    <mergeCell ref="A1:I1"/>
    <mergeCell ref="F3:I3"/>
    <mergeCell ref="C4:D4"/>
  </mergeCells>
  <conditionalFormatting sqref="F14 F64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3">
    <cfRule type="expression" dxfId="11" priority="6">
      <formula>$H15&gt;0</formula>
    </cfRule>
  </conditionalFormatting>
  <conditionalFormatting sqref="A15:A63">
    <cfRule type="expression" dxfId="10" priority="5">
      <formula>AND($J15&lt;&gt;"mezeraKL",$J15&lt;&gt;"")</formula>
    </cfRule>
  </conditionalFormatting>
  <conditionalFormatting sqref="I15:I63">
    <cfRule type="expression" dxfId="9" priority="7">
      <formula>$I15&gt;1</formula>
    </cfRule>
  </conditionalFormatting>
  <conditionalFormatting sqref="B15:B63">
    <cfRule type="expression" dxfId="8" priority="4">
      <formula>OR($J15="NS",$J15="SumaNS",$J15="Účet")</formula>
    </cfRule>
  </conditionalFormatting>
  <conditionalFormatting sqref="A15:D63 F15:I63">
    <cfRule type="expression" dxfId="7" priority="8">
      <formula>AND($J15&lt;&gt;"",$J15&lt;&gt;"mezeraKL")</formula>
    </cfRule>
  </conditionalFormatting>
  <conditionalFormatting sqref="B15:D63 F15:I63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3 F15:I63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18" t="s">
        <v>713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" customHeight="1" thickBot="1" x14ac:dyDescent="0.35">
      <c r="A2" s="19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16.77608521871699</v>
      </c>
      <c r="J3" s="74">
        <f>SUBTOTAL(9,J5:J1048576)</f>
        <v>58881</v>
      </c>
      <c r="K3" s="75">
        <f>SUBTOTAL(9,K5:K1048576)</f>
        <v>987792.67376327515</v>
      </c>
    </row>
    <row r="4" spans="1:11" s="181" customFormat="1" ht="14.4" customHeight="1" thickBot="1" x14ac:dyDescent="0.35">
      <c r="A4" s="412" t="s">
        <v>4</v>
      </c>
      <c r="B4" s="413" t="s">
        <v>5</v>
      </c>
      <c r="C4" s="413" t="s">
        <v>0</v>
      </c>
      <c r="D4" s="413" t="s">
        <v>6</v>
      </c>
      <c r="E4" s="413" t="s">
        <v>7</v>
      </c>
      <c r="F4" s="413" t="s">
        <v>1</v>
      </c>
      <c r="G4" s="413" t="s">
        <v>52</v>
      </c>
      <c r="H4" s="414" t="s">
        <v>8</v>
      </c>
      <c r="I4" s="415" t="s">
        <v>113</v>
      </c>
      <c r="J4" s="415" t="s">
        <v>9</v>
      </c>
      <c r="K4" s="416" t="s">
        <v>121</v>
      </c>
    </row>
    <row r="5" spans="1:11" ht="14.4" customHeight="1" x14ac:dyDescent="0.3">
      <c r="A5" s="417" t="s">
        <v>555</v>
      </c>
      <c r="B5" s="418" t="s">
        <v>556</v>
      </c>
      <c r="C5" s="419" t="s">
        <v>566</v>
      </c>
      <c r="D5" s="420" t="s">
        <v>567</v>
      </c>
      <c r="E5" s="419" t="s">
        <v>591</v>
      </c>
      <c r="F5" s="420" t="s">
        <v>592</v>
      </c>
      <c r="G5" s="419" t="s">
        <v>593</v>
      </c>
      <c r="H5" s="419" t="s">
        <v>594</v>
      </c>
      <c r="I5" s="421">
        <v>1.1799999475479126</v>
      </c>
      <c r="J5" s="421">
        <v>20</v>
      </c>
      <c r="K5" s="422">
        <v>23.600000381469727</v>
      </c>
    </row>
    <row r="6" spans="1:11" ht="14.4" customHeight="1" x14ac:dyDescent="0.3">
      <c r="A6" s="423" t="s">
        <v>555</v>
      </c>
      <c r="B6" s="424" t="s">
        <v>556</v>
      </c>
      <c r="C6" s="425" t="s">
        <v>569</v>
      </c>
      <c r="D6" s="426" t="s">
        <v>570</v>
      </c>
      <c r="E6" s="425" t="s">
        <v>591</v>
      </c>
      <c r="F6" s="426" t="s">
        <v>592</v>
      </c>
      <c r="G6" s="425" t="s">
        <v>595</v>
      </c>
      <c r="H6" s="425" t="s">
        <v>596</v>
      </c>
      <c r="I6" s="427">
        <v>0.47999998927116394</v>
      </c>
      <c r="J6" s="427">
        <v>4000</v>
      </c>
      <c r="K6" s="428">
        <v>1935.760009765625</v>
      </c>
    </row>
    <row r="7" spans="1:11" ht="14.4" customHeight="1" x14ac:dyDescent="0.3">
      <c r="A7" s="423" t="s">
        <v>555</v>
      </c>
      <c r="B7" s="424" t="s">
        <v>556</v>
      </c>
      <c r="C7" s="425" t="s">
        <v>569</v>
      </c>
      <c r="D7" s="426" t="s">
        <v>570</v>
      </c>
      <c r="E7" s="425" t="s">
        <v>591</v>
      </c>
      <c r="F7" s="426" t="s">
        <v>592</v>
      </c>
      <c r="G7" s="425" t="s">
        <v>597</v>
      </c>
      <c r="H7" s="425" t="s">
        <v>598</v>
      </c>
      <c r="I7" s="427">
        <v>13.010000228881836</v>
      </c>
      <c r="J7" s="427">
        <v>1</v>
      </c>
      <c r="K7" s="428">
        <v>13.010000228881836</v>
      </c>
    </row>
    <row r="8" spans="1:11" ht="14.4" customHeight="1" x14ac:dyDescent="0.3">
      <c r="A8" s="423" t="s">
        <v>555</v>
      </c>
      <c r="B8" s="424" t="s">
        <v>556</v>
      </c>
      <c r="C8" s="425" t="s">
        <v>569</v>
      </c>
      <c r="D8" s="426" t="s">
        <v>570</v>
      </c>
      <c r="E8" s="425" t="s">
        <v>591</v>
      </c>
      <c r="F8" s="426" t="s">
        <v>592</v>
      </c>
      <c r="G8" s="425" t="s">
        <v>599</v>
      </c>
      <c r="H8" s="425" t="s">
        <v>600</v>
      </c>
      <c r="I8" s="427">
        <v>15.020000457763672</v>
      </c>
      <c r="J8" s="427">
        <v>1</v>
      </c>
      <c r="K8" s="428">
        <v>15.020000457763672</v>
      </c>
    </row>
    <row r="9" spans="1:11" ht="14.4" customHeight="1" x14ac:dyDescent="0.3">
      <c r="A9" s="423" t="s">
        <v>555</v>
      </c>
      <c r="B9" s="424" t="s">
        <v>556</v>
      </c>
      <c r="C9" s="425" t="s">
        <v>569</v>
      </c>
      <c r="D9" s="426" t="s">
        <v>570</v>
      </c>
      <c r="E9" s="425" t="s">
        <v>591</v>
      </c>
      <c r="F9" s="426" t="s">
        <v>592</v>
      </c>
      <c r="G9" s="425" t="s">
        <v>601</v>
      </c>
      <c r="H9" s="425" t="s">
        <v>602</v>
      </c>
      <c r="I9" s="427">
        <v>0.5</v>
      </c>
      <c r="J9" s="427">
        <v>7500</v>
      </c>
      <c r="K9" s="428">
        <v>3750</v>
      </c>
    </row>
    <row r="10" spans="1:11" ht="14.4" customHeight="1" x14ac:dyDescent="0.3">
      <c r="A10" s="423" t="s">
        <v>555</v>
      </c>
      <c r="B10" s="424" t="s">
        <v>556</v>
      </c>
      <c r="C10" s="425" t="s">
        <v>569</v>
      </c>
      <c r="D10" s="426" t="s">
        <v>570</v>
      </c>
      <c r="E10" s="425" t="s">
        <v>591</v>
      </c>
      <c r="F10" s="426" t="s">
        <v>592</v>
      </c>
      <c r="G10" s="425" t="s">
        <v>603</v>
      </c>
      <c r="H10" s="425" t="s">
        <v>604</v>
      </c>
      <c r="I10" s="427">
        <v>29.329999923706055</v>
      </c>
      <c r="J10" s="427">
        <v>10</v>
      </c>
      <c r="K10" s="428">
        <v>293.29998779296875</v>
      </c>
    </row>
    <row r="11" spans="1:11" ht="14.4" customHeight="1" x14ac:dyDescent="0.3">
      <c r="A11" s="423" t="s">
        <v>555</v>
      </c>
      <c r="B11" s="424" t="s">
        <v>556</v>
      </c>
      <c r="C11" s="425" t="s">
        <v>569</v>
      </c>
      <c r="D11" s="426" t="s">
        <v>570</v>
      </c>
      <c r="E11" s="425" t="s">
        <v>605</v>
      </c>
      <c r="F11" s="426" t="s">
        <v>606</v>
      </c>
      <c r="G11" s="425" t="s">
        <v>607</v>
      </c>
      <c r="H11" s="425" t="s">
        <v>608</v>
      </c>
      <c r="I11" s="427">
        <v>54.450000762939453</v>
      </c>
      <c r="J11" s="427">
        <v>400</v>
      </c>
      <c r="K11" s="428">
        <v>21780</v>
      </c>
    </row>
    <row r="12" spans="1:11" ht="14.4" customHeight="1" x14ac:dyDescent="0.3">
      <c r="A12" s="423" t="s">
        <v>555</v>
      </c>
      <c r="B12" s="424" t="s">
        <v>556</v>
      </c>
      <c r="C12" s="425" t="s">
        <v>569</v>
      </c>
      <c r="D12" s="426" t="s">
        <v>570</v>
      </c>
      <c r="E12" s="425" t="s">
        <v>605</v>
      </c>
      <c r="F12" s="426" t="s">
        <v>606</v>
      </c>
      <c r="G12" s="425" t="s">
        <v>609</v>
      </c>
      <c r="H12" s="425" t="s">
        <v>610</v>
      </c>
      <c r="I12" s="427">
        <v>15.920000076293945</v>
      </c>
      <c r="J12" s="427">
        <v>600</v>
      </c>
      <c r="K12" s="428">
        <v>9552</v>
      </c>
    </row>
    <row r="13" spans="1:11" ht="14.4" customHeight="1" x14ac:dyDescent="0.3">
      <c r="A13" s="423" t="s">
        <v>555</v>
      </c>
      <c r="B13" s="424" t="s">
        <v>556</v>
      </c>
      <c r="C13" s="425" t="s">
        <v>569</v>
      </c>
      <c r="D13" s="426" t="s">
        <v>570</v>
      </c>
      <c r="E13" s="425" t="s">
        <v>605</v>
      </c>
      <c r="F13" s="426" t="s">
        <v>606</v>
      </c>
      <c r="G13" s="425" t="s">
        <v>611</v>
      </c>
      <c r="H13" s="425" t="s">
        <v>612</v>
      </c>
      <c r="I13" s="427">
        <v>124.93000030517578</v>
      </c>
      <c r="J13" s="427">
        <v>900</v>
      </c>
      <c r="K13" s="428">
        <v>112439.25</v>
      </c>
    </row>
    <row r="14" spans="1:11" ht="14.4" customHeight="1" x14ac:dyDescent="0.3">
      <c r="A14" s="423" t="s">
        <v>555</v>
      </c>
      <c r="B14" s="424" t="s">
        <v>556</v>
      </c>
      <c r="C14" s="425" t="s">
        <v>569</v>
      </c>
      <c r="D14" s="426" t="s">
        <v>570</v>
      </c>
      <c r="E14" s="425" t="s">
        <v>605</v>
      </c>
      <c r="F14" s="426" t="s">
        <v>606</v>
      </c>
      <c r="G14" s="425" t="s">
        <v>613</v>
      </c>
      <c r="H14" s="425" t="s">
        <v>614</v>
      </c>
      <c r="I14" s="427">
        <v>11.734999656677246</v>
      </c>
      <c r="J14" s="427">
        <v>200</v>
      </c>
      <c r="K14" s="428">
        <v>2347</v>
      </c>
    </row>
    <row r="15" spans="1:11" ht="14.4" customHeight="1" x14ac:dyDescent="0.3">
      <c r="A15" s="423" t="s">
        <v>555</v>
      </c>
      <c r="B15" s="424" t="s">
        <v>556</v>
      </c>
      <c r="C15" s="425" t="s">
        <v>569</v>
      </c>
      <c r="D15" s="426" t="s">
        <v>570</v>
      </c>
      <c r="E15" s="425" t="s">
        <v>605</v>
      </c>
      <c r="F15" s="426" t="s">
        <v>606</v>
      </c>
      <c r="G15" s="425" t="s">
        <v>615</v>
      </c>
      <c r="H15" s="425" t="s">
        <v>616</v>
      </c>
      <c r="I15" s="427">
        <v>562.6500244140625</v>
      </c>
      <c r="J15" s="427">
        <v>24</v>
      </c>
      <c r="K15" s="428">
        <v>13503.599609375</v>
      </c>
    </row>
    <row r="16" spans="1:11" ht="14.4" customHeight="1" x14ac:dyDescent="0.3">
      <c r="A16" s="423" t="s">
        <v>555</v>
      </c>
      <c r="B16" s="424" t="s">
        <v>556</v>
      </c>
      <c r="C16" s="425" t="s">
        <v>569</v>
      </c>
      <c r="D16" s="426" t="s">
        <v>570</v>
      </c>
      <c r="E16" s="425" t="s">
        <v>605</v>
      </c>
      <c r="F16" s="426" t="s">
        <v>606</v>
      </c>
      <c r="G16" s="425" t="s">
        <v>617</v>
      </c>
      <c r="H16" s="425" t="s">
        <v>618</v>
      </c>
      <c r="I16" s="427">
        <v>562.6500244140625</v>
      </c>
      <c r="J16" s="427">
        <v>336</v>
      </c>
      <c r="K16" s="428">
        <v>189050.40234375</v>
      </c>
    </row>
    <row r="17" spans="1:11" ht="14.4" customHeight="1" x14ac:dyDescent="0.3">
      <c r="A17" s="423" t="s">
        <v>555</v>
      </c>
      <c r="B17" s="424" t="s">
        <v>556</v>
      </c>
      <c r="C17" s="425" t="s">
        <v>569</v>
      </c>
      <c r="D17" s="426" t="s">
        <v>570</v>
      </c>
      <c r="E17" s="425" t="s">
        <v>605</v>
      </c>
      <c r="F17" s="426" t="s">
        <v>606</v>
      </c>
      <c r="G17" s="425" t="s">
        <v>619</v>
      </c>
      <c r="H17" s="425" t="s">
        <v>620</v>
      </c>
      <c r="I17" s="427">
        <v>0.47999998927116394</v>
      </c>
      <c r="J17" s="427">
        <v>200</v>
      </c>
      <c r="K17" s="428">
        <v>96</v>
      </c>
    </row>
    <row r="18" spans="1:11" ht="14.4" customHeight="1" x14ac:dyDescent="0.3">
      <c r="A18" s="423" t="s">
        <v>555</v>
      </c>
      <c r="B18" s="424" t="s">
        <v>556</v>
      </c>
      <c r="C18" s="425" t="s">
        <v>569</v>
      </c>
      <c r="D18" s="426" t="s">
        <v>570</v>
      </c>
      <c r="E18" s="425" t="s">
        <v>605</v>
      </c>
      <c r="F18" s="426" t="s">
        <v>606</v>
      </c>
      <c r="G18" s="425" t="s">
        <v>621</v>
      </c>
      <c r="H18" s="425" t="s">
        <v>622</v>
      </c>
      <c r="I18" s="427">
        <v>6.309999942779541</v>
      </c>
      <c r="J18" s="427">
        <v>1500</v>
      </c>
      <c r="K18" s="428">
        <v>9466.719970703125</v>
      </c>
    </row>
    <row r="19" spans="1:11" ht="14.4" customHeight="1" x14ac:dyDescent="0.3">
      <c r="A19" s="423" t="s">
        <v>555</v>
      </c>
      <c r="B19" s="424" t="s">
        <v>556</v>
      </c>
      <c r="C19" s="425" t="s">
        <v>569</v>
      </c>
      <c r="D19" s="426" t="s">
        <v>570</v>
      </c>
      <c r="E19" s="425" t="s">
        <v>605</v>
      </c>
      <c r="F19" s="426" t="s">
        <v>606</v>
      </c>
      <c r="G19" s="425" t="s">
        <v>623</v>
      </c>
      <c r="H19" s="425" t="s">
        <v>624</v>
      </c>
      <c r="I19" s="427">
        <v>9.1499996185302734</v>
      </c>
      <c r="J19" s="427">
        <v>2400</v>
      </c>
      <c r="K19" s="428">
        <v>21960</v>
      </c>
    </row>
    <row r="20" spans="1:11" ht="14.4" customHeight="1" x14ac:dyDescent="0.3">
      <c r="A20" s="423" t="s">
        <v>555</v>
      </c>
      <c r="B20" s="424" t="s">
        <v>556</v>
      </c>
      <c r="C20" s="425" t="s">
        <v>569</v>
      </c>
      <c r="D20" s="426" t="s">
        <v>570</v>
      </c>
      <c r="E20" s="425" t="s">
        <v>605</v>
      </c>
      <c r="F20" s="426" t="s">
        <v>606</v>
      </c>
      <c r="G20" s="425" t="s">
        <v>625</v>
      </c>
      <c r="H20" s="425" t="s">
        <v>626</v>
      </c>
      <c r="I20" s="427">
        <v>4.309999942779541</v>
      </c>
      <c r="J20" s="427">
        <v>900</v>
      </c>
      <c r="K20" s="428">
        <v>3877.56005859375</v>
      </c>
    </row>
    <row r="21" spans="1:11" ht="14.4" customHeight="1" x14ac:dyDescent="0.3">
      <c r="A21" s="423" t="s">
        <v>555</v>
      </c>
      <c r="B21" s="424" t="s">
        <v>556</v>
      </c>
      <c r="C21" s="425" t="s">
        <v>569</v>
      </c>
      <c r="D21" s="426" t="s">
        <v>570</v>
      </c>
      <c r="E21" s="425" t="s">
        <v>605</v>
      </c>
      <c r="F21" s="426" t="s">
        <v>606</v>
      </c>
      <c r="G21" s="425" t="s">
        <v>627</v>
      </c>
      <c r="H21" s="425" t="s">
        <v>628</v>
      </c>
      <c r="I21" s="427">
        <v>14.649999618530273</v>
      </c>
      <c r="J21" s="427">
        <v>2000</v>
      </c>
      <c r="K21" s="428">
        <v>29301.5703125</v>
      </c>
    </row>
    <row r="22" spans="1:11" ht="14.4" customHeight="1" x14ac:dyDescent="0.3">
      <c r="A22" s="423" t="s">
        <v>555</v>
      </c>
      <c r="B22" s="424" t="s">
        <v>556</v>
      </c>
      <c r="C22" s="425" t="s">
        <v>569</v>
      </c>
      <c r="D22" s="426" t="s">
        <v>570</v>
      </c>
      <c r="E22" s="425" t="s">
        <v>605</v>
      </c>
      <c r="F22" s="426" t="s">
        <v>606</v>
      </c>
      <c r="G22" s="425" t="s">
        <v>629</v>
      </c>
      <c r="H22" s="425" t="s">
        <v>630</v>
      </c>
      <c r="I22" s="427">
        <v>5.4200000762939453</v>
      </c>
      <c r="J22" s="427">
        <v>1300</v>
      </c>
      <c r="K22" s="428">
        <v>7044.1998291015625</v>
      </c>
    </row>
    <row r="23" spans="1:11" ht="14.4" customHeight="1" x14ac:dyDescent="0.3">
      <c r="A23" s="423" t="s">
        <v>555</v>
      </c>
      <c r="B23" s="424" t="s">
        <v>556</v>
      </c>
      <c r="C23" s="425" t="s">
        <v>569</v>
      </c>
      <c r="D23" s="426" t="s">
        <v>570</v>
      </c>
      <c r="E23" s="425" t="s">
        <v>605</v>
      </c>
      <c r="F23" s="426" t="s">
        <v>606</v>
      </c>
      <c r="G23" s="425" t="s">
        <v>631</v>
      </c>
      <c r="H23" s="425" t="s">
        <v>632</v>
      </c>
      <c r="I23" s="427">
        <v>5.1999998092651367</v>
      </c>
      <c r="J23" s="427">
        <v>170</v>
      </c>
      <c r="K23" s="428">
        <v>884</v>
      </c>
    </row>
    <row r="24" spans="1:11" ht="14.4" customHeight="1" x14ac:dyDescent="0.3">
      <c r="A24" s="423" t="s">
        <v>555</v>
      </c>
      <c r="B24" s="424" t="s">
        <v>556</v>
      </c>
      <c r="C24" s="425" t="s">
        <v>569</v>
      </c>
      <c r="D24" s="426" t="s">
        <v>570</v>
      </c>
      <c r="E24" s="425" t="s">
        <v>605</v>
      </c>
      <c r="F24" s="426" t="s">
        <v>606</v>
      </c>
      <c r="G24" s="425" t="s">
        <v>633</v>
      </c>
      <c r="H24" s="425" t="s">
        <v>634</v>
      </c>
      <c r="I24" s="427">
        <v>7.429999828338623</v>
      </c>
      <c r="J24" s="427">
        <v>2700</v>
      </c>
      <c r="K24" s="428">
        <v>20061.000122070313</v>
      </c>
    </row>
    <row r="25" spans="1:11" ht="14.4" customHeight="1" x14ac:dyDescent="0.3">
      <c r="A25" s="423" t="s">
        <v>555</v>
      </c>
      <c r="B25" s="424" t="s">
        <v>556</v>
      </c>
      <c r="C25" s="425" t="s">
        <v>569</v>
      </c>
      <c r="D25" s="426" t="s">
        <v>570</v>
      </c>
      <c r="E25" s="425" t="s">
        <v>605</v>
      </c>
      <c r="F25" s="426" t="s">
        <v>606</v>
      </c>
      <c r="G25" s="425" t="s">
        <v>635</v>
      </c>
      <c r="H25" s="425" t="s">
        <v>636</v>
      </c>
      <c r="I25" s="427">
        <v>8.7600002288818359</v>
      </c>
      <c r="J25" s="427">
        <v>400</v>
      </c>
      <c r="K25" s="428">
        <v>3504.159912109375</v>
      </c>
    </row>
    <row r="26" spans="1:11" ht="14.4" customHeight="1" x14ac:dyDescent="0.3">
      <c r="A26" s="423" t="s">
        <v>555</v>
      </c>
      <c r="B26" s="424" t="s">
        <v>556</v>
      </c>
      <c r="C26" s="425" t="s">
        <v>569</v>
      </c>
      <c r="D26" s="426" t="s">
        <v>570</v>
      </c>
      <c r="E26" s="425" t="s">
        <v>605</v>
      </c>
      <c r="F26" s="426" t="s">
        <v>606</v>
      </c>
      <c r="G26" s="425" t="s">
        <v>637</v>
      </c>
      <c r="H26" s="425" t="s">
        <v>638</v>
      </c>
      <c r="I26" s="427">
        <v>71.389999389648438</v>
      </c>
      <c r="J26" s="427">
        <v>50</v>
      </c>
      <c r="K26" s="428">
        <v>3569.5</v>
      </c>
    </row>
    <row r="27" spans="1:11" ht="14.4" customHeight="1" x14ac:dyDescent="0.3">
      <c r="A27" s="423" t="s">
        <v>555</v>
      </c>
      <c r="B27" s="424" t="s">
        <v>556</v>
      </c>
      <c r="C27" s="425" t="s">
        <v>569</v>
      </c>
      <c r="D27" s="426" t="s">
        <v>570</v>
      </c>
      <c r="E27" s="425" t="s">
        <v>605</v>
      </c>
      <c r="F27" s="426" t="s">
        <v>606</v>
      </c>
      <c r="G27" s="425" t="s">
        <v>639</v>
      </c>
      <c r="H27" s="425" t="s">
        <v>640</v>
      </c>
      <c r="I27" s="427">
        <v>0.47333332896232605</v>
      </c>
      <c r="J27" s="427">
        <v>4000</v>
      </c>
      <c r="K27" s="428">
        <v>1890</v>
      </c>
    </row>
    <row r="28" spans="1:11" ht="14.4" customHeight="1" x14ac:dyDescent="0.3">
      <c r="A28" s="423" t="s">
        <v>555</v>
      </c>
      <c r="B28" s="424" t="s">
        <v>556</v>
      </c>
      <c r="C28" s="425" t="s">
        <v>569</v>
      </c>
      <c r="D28" s="426" t="s">
        <v>570</v>
      </c>
      <c r="E28" s="425" t="s">
        <v>605</v>
      </c>
      <c r="F28" s="426" t="s">
        <v>606</v>
      </c>
      <c r="G28" s="425" t="s">
        <v>641</v>
      </c>
      <c r="H28" s="425" t="s">
        <v>642</v>
      </c>
      <c r="I28" s="427">
        <v>0.4699999988079071</v>
      </c>
      <c r="J28" s="427">
        <v>2000</v>
      </c>
      <c r="K28" s="428">
        <v>940</v>
      </c>
    </row>
    <row r="29" spans="1:11" ht="14.4" customHeight="1" x14ac:dyDescent="0.3">
      <c r="A29" s="423" t="s">
        <v>555</v>
      </c>
      <c r="B29" s="424" t="s">
        <v>556</v>
      </c>
      <c r="C29" s="425" t="s">
        <v>569</v>
      </c>
      <c r="D29" s="426" t="s">
        <v>570</v>
      </c>
      <c r="E29" s="425" t="s">
        <v>643</v>
      </c>
      <c r="F29" s="426" t="s">
        <v>644</v>
      </c>
      <c r="G29" s="425" t="s">
        <v>645</v>
      </c>
      <c r="H29" s="425" t="s">
        <v>646</v>
      </c>
      <c r="I29" s="427">
        <v>307.33999633789063</v>
      </c>
      <c r="J29" s="427">
        <v>740</v>
      </c>
      <c r="K29" s="428">
        <v>227431.6015625</v>
      </c>
    </row>
    <row r="30" spans="1:11" ht="14.4" customHeight="1" x14ac:dyDescent="0.3">
      <c r="A30" s="423" t="s">
        <v>555</v>
      </c>
      <c r="B30" s="424" t="s">
        <v>556</v>
      </c>
      <c r="C30" s="425" t="s">
        <v>569</v>
      </c>
      <c r="D30" s="426" t="s">
        <v>570</v>
      </c>
      <c r="E30" s="425" t="s">
        <v>643</v>
      </c>
      <c r="F30" s="426" t="s">
        <v>644</v>
      </c>
      <c r="G30" s="425" t="s">
        <v>647</v>
      </c>
      <c r="H30" s="425" t="s">
        <v>648</v>
      </c>
      <c r="I30" s="427">
        <v>24.180000305175781</v>
      </c>
      <c r="J30" s="427">
        <v>100</v>
      </c>
      <c r="K30" s="428">
        <v>2417.580078125</v>
      </c>
    </row>
    <row r="31" spans="1:11" ht="14.4" customHeight="1" x14ac:dyDescent="0.3">
      <c r="A31" s="423" t="s">
        <v>555</v>
      </c>
      <c r="B31" s="424" t="s">
        <v>556</v>
      </c>
      <c r="C31" s="425" t="s">
        <v>569</v>
      </c>
      <c r="D31" s="426" t="s">
        <v>570</v>
      </c>
      <c r="E31" s="425" t="s">
        <v>643</v>
      </c>
      <c r="F31" s="426" t="s">
        <v>644</v>
      </c>
      <c r="G31" s="425" t="s">
        <v>649</v>
      </c>
      <c r="H31" s="425" t="s">
        <v>650</v>
      </c>
      <c r="I31" s="427">
        <v>52.419998168945313</v>
      </c>
      <c r="J31" s="427">
        <v>900</v>
      </c>
      <c r="K31" s="428">
        <v>47175.48046875</v>
      </c>
    </row>
    <row r="32" spans="1:11" ht="14.4" customHeight="1" x14ac:dyDescent="0.3">
      <c r="A32" s="423" t="s">
        <v>555</v>
      </c>
      <c r="B32" s="424" t="s">
        <v>556</v>
      </c>
      <c r="C32" s="425" t="s">
        <v>569</v>
      </c>
      <c r="D32" s="426" t="s">
        <v>570</v>
      </c>
      <c r="E32" s="425" t="s">
        <v>643</v>
      </c>
      <c r="F32" s="426" t="s">
        <v>644</v>
      </c>
      <c r="G32" s="425" t="s">
        <v>651</v>
      </c>
      <c r="H32" s="425" t="s">
        <v>652</v>
      </c>
      <c r="I32" s="427">
        <v>10.164999961853027</v>
      </c>
      <c r="J32" s="427">
        <v>5700</v>
      </c>
      <c r="K32" s="428">
        <v>57942.5</v>
      </c>
    </row>
    <row r="33" spans="1:11" ht="14.4" customHeight="1" x14ac:dyDescent="0.3">
      <c r="A33" s="423" t="s">
        <v>555</v>
      </c>
      <c r="B33" s="424" t="s">
        <v>556</v>
      </c>
      <c r="C33" s="425" t="s">
        <v>569</v>
      </c>
      <c r="D33" s="426" t="s">
        <v>570</v>
      </c>
      <c r="E33" s="425" t="s">
        <v>653</v>
      </c>
      <c r="F33" s="426" t="s">
        <v>654</v>
      </c>
      <c r="G33" s="425" t="s">
        <v>655</v>
      </c>
      <c r="H33" s="425" t="s">
        <v>656</v>
      </c>
      <c r="I33" s="427">
        <v>8.1099996566772461</v>
      </c>
      <c r="J33" s="427">
        <v>1500</v>
      </c>
      <c r="K33" s="428">
        <v>12160.5</v>
      </c>
    </row>
    <row r="34" spans="1:11" ht="14.4" customHeight="1" x14ac:dyDescent="0.3">
      <c r="A34" s="423" t="s">
        <v>555</v>
      </c>
      <c r="B34" s="424" t="s">
        <v>556</v>
      </c>
      <c r="C34" s="425" t="s">
        <v>569</v>
      </c>
      <c r="D34" s="426" t="s">
        <v>570</v>
      </c>
      <c r="E34" s="425" t="s">
        <v>653</v>
      </c>
      <c r="F34" s="426" t="s">
        <v>654</v>
      </c>
      <c r="G34" s="425" t="s">
        <v>657</v>
      </c>
      <c r="H34" s="425" t="s">
        <v>658</v>
      </c>
      <c r="I34" s="427">
        <v>0.54000002145767212</v>
      </c>
      <c r="J34" s="427">
        <v>8000</v>
      </c>
      <c r="K34" s="428">
        <v>4320</v>
      </c>
    </row>
    <row r="35" spans="1:11" ht="14.4" customHeight="1" x14ac:dyDescent="0.3">
      <c r="A35" s="423" t="s">
        <v>555</v>
      </c>
      <c r="B35" s="424" t="s">
        <v>556</v>
      </c>
      <c r="C35" s="425" t="s">
        <v>569</v>
      </c>
      <c r="D35" s="426" t="s">
        <v>570</v>
      </c>
      <c r="E35" s="425" t="s">
        <v>653</v>
      </c>
      <c r="F35" s="426" t="s">
        <v>654</v>
      </c>
      <c r="G35" s="425" t="s">
        <v>659</v>
      </c>
      <c r="H35" s="425" t="s">
        <v>660</v>
      </c>
      <c r="I35" s="427">
        <v>0.99000000953674316</v>
      </c>
      <c r="J35" s="427">
        <v>4000</v>
      </c>
      <c r="K35" s="428">
        <v>3968.800048828125</v>
      </c>
    </row>
    <row r="36" spans="1:11" ht="14.4" customHeight="1" x14ac:dyDescent="0.3">
      <c r="A36" s="423" t="s">
        <v>555</v>
      </c>
      <c r="B36" s="424" t="s">
        <v>556</v>
      </c>
      <c r="C36" s="425" t="s">
        <v>569</v>
      </c>
      <c r="D36" s="426" t="s">
        <v>570</v>
      </c>
      <c r="E36" s="425" t="s">
        <v>661</v>
      </c>
      <c r="F36" s="426" t="s">
        <v>662</v>
      </c>
      <c r="G36" s="425" t="s">
        <v>663</v>
      </c>
      <c r="H36" s="425" t="s">
        <v>664</v>
      </c>
      <c r="I36" s="427">
        <v>10.159999847412109</v>
      </c>
      <c r="J36" s="427">
        <v>300</v>
      </c>
      <c r="K36" s="428">
        <v>3049.199951171875</v>
      </c>
    </row>
    <row r="37" spans="1:11" ht="14.4" customHeight="1" x14ac:dyDescent="0.3">
      <c r="A37" s="423" t="s">
        <v>555</v>
      </c>
      <c r="B37" s="424" t="s">
        <v>556</v>
      </c>
      <c r="C37" s="425" t="s">
        <v>569</v>
      </c>
      <c r="D37" s="426" t="s">
        <v>570</v>
      </c>
      <c r="E37" s="425" t="s">
        <v>661</v>
      </c>
      <c r="F37" s="426" t="s">
        <v>662</v>
      </c>
      <c r="G37" s="425" t="s">
        <v>665</v>
      </c>
      <c r="H37" s="425" t="s">
        <v>666</v>
      </c>
      <c r="I37" s="427">
        <v>10.159999847412109</v>
      </c>
      <c r="J37" s="427">
        <v>300</v>
      </c>
      <c r="K37" s="428">
        <v>3048</v>
      </c>
    </row>
    <row r="38" spans="1:11" ht="14.4" customHeight="1" x14ac:dyDescent="0.3">
      <c r="A38" s="423" t="s">
        <v>555</v>
      </c>
      <c r="B38" s="424" t="s">
        <v>556</v>
      </c>
      <c r="C38" s="425" t="s">
        <v>569</v>
      </c>
      <c r="D38" s="426" t="s">
        <v>570</v>
      </c>
      <c r="E38" s="425" t="s">
        <v>661</v>
      </c>
      <c r="F38" s="426" t="s">
        <v>662</v>
      </c>
      <c r="G38" s="425" t="s">
        <v>667</v>
      </c>
      <c r="H38" s="425" t="s">
        <v>668</v>
      </c>
      <c r="I38" s="427">
        <v>24.200000762939453</v>
      </c>
      <c r="J38" s="427">
        <v>1150</v>
      </c>
      <c r="K38" s="428">
        <v>27830</v>
      </c>
    </row>
    <row r="39" spans="1:11" ht="14.4" customHeight="1" x14ac:dyDescent="0.3">
      <c r="A39" s="423" t="s">
        <v>555</v>
      </c>
      <c r="B39" s="424" t="s">
        <v>556</v>
      </c>
      <c r="C39" s="425" t="s">
        <v>569</v>
      </c>
      <c r="D39" s="426" t="s">
        <v>570</v>
      </c>
      <c r="E39" s="425" t="s">
        <v>661</v>
      </c>
      <c r="F39" s="426" t="s">
        <v>662</v>
      </c>
      <c r="G39" s="425" t="s">
        <v>669</v>
      </c>
      <c r="H39" s="425" t="s">
        <v>670</v>
      </c>
      <c r="I39" s="427">
        <v>24.200000762939453</v>
      </c>
      <c r="J39" s="427">
        <v>350</v>
      </c>
      <c r="K39" s="428">
        <v>8470</v>
      </c>
    </row>
    <row r="40" spans="1:11" ht="14.4" customHeight="1" x14ac:dyDescent="0.3">
      <c r="A40" s="423" t="s">
        <v>555</v>
      </c>
      <c r="B40" s="424" t="s">
        <v>556</v>
      </c>
      <c r="C40" s="425" t="s">
        <v>569</v>
      </c>
      <c r="D40" s="426" t="s">
        <v>570</v>
      </c>
      <c r="E40" s="425" t="s">
        <v>661</v>
      </c>
      <c r="F40" s="426" t="s">
        <v>662</v>
      </c>
      <c r="G40" s="425" t="s">
        <v>671</v>
      </c>
      <c r="H40" s="425" t="s">
        <v>672</v>
      </c>
      <c r="I40" s="427">
        <v>0.62999999523162842</v>
      </c>
      <c r="J40" s="427">
        <v>1600</v>
      </c>
      <c r="K40" s="428">
        <v>1008</v>
      </c>
    </row>
    <row r="41" spans="1:11" ht="14.4" customHeight="1" x14ac:dyDescent="0.3">
      <c r="A41" s="423" t="s">
        <v>555</v>
      </c>
      <c r="B41" s="424" t="s">
        <v>556</v>
      </c>
      <c r="C41" s="425" t="s">
        <v>572</v>
      </c>
      <c r="D41" s="426" t="s">
        <v>573</v>
      </c>
      <c r="E41" s="425" t="s">
        <v>605</v>
      </c>
      <c r="F41" s="426" t="s">
        <v>606</v>
      </c>
      <c r="G41" s="425" t="s">
        <v>609</v>
      </c>
      <c r="H41" s="425" t="s">
        <v>610</v>
      </c>
      <c r="I41" s="427">
        <v>15.920000076293945</v>
      </c>
      <c r="J41" s="427">
        <v>200</v>
      </c>
      <c r="K41" s="428">
        <v>3184</v>
      </c>
    </row>
    <row r="42" spans="1:11" ht="14.4" customHeight="1" x14ac:dyDescent="0.3">
      <c r="A42" s="423" t="s">
        <v>555</v>
      </c>
      <c r="B42" s="424" t="s">
        <v>556</v>
      </c>
      <c r="C42" s="425" t="s">
        <v>572</v>
      </c>
      <c r="D42" s="426" t="s">
        <v>573</v>
      </c>
      <c r="E42" s="425" t="s">
        <v>605</v>
      </c>
      <c r="F42" s="426" t="s">
        <v>606</v>
      </c>
      <c r="G42" s="425" t="s">
        <v>673</v>
      </c>
      <c r="H42" s="425" t="s">
        <v>674</v>
      </c>
      <c r="I42" s="427">
        <v>13.310000419616699</v>
      </c>
      <c r="J42" s="427">
        <v>50</v>
      </c>
      <c r="K42" s="428">
        <v>665.5</v>
      </c>
    </row>
    <row r="43" spans="1:11" ht="14.4" customHeight="1" x14ac:dyDescent="0.3">
      <c r="A43" s="423" t="s">
        <v>555</v>
      </c>
      <c r="B43" s="424" t="s">
        <v>556</v>
      </c>
      <c r="C43" s="425" t="s">
        <v>572</v>
      </c>
      <c r="D43" s="426" t="s">
        <v>573</v>
      </c>
      <c r="E43" s="425" t="s">
        <v>605</v>
      </c>
      <c r="F43" s="426" t="s">
        <v>606</v>
      </c>
      <c r="G43" s="425" t="s">
        <v>675</v>
      </c>
      <c r="H43" s="425" t="s">
        <v>676</v>
      </c>
      <c r="I43" s="427">
        <v>25.530000686645508</v>
      </c>
      <c r="J43" s="427">
        <v>20</v>
      </c>
      <c r="K43" s="428">
        <v>510.60000610351563</v>
      </c>
    </row>
    <row r="44" spans="1:11" ht="14.4" customHeight="1" x14ac:dyDescent="0.3">
      <c r="A44" s="423" t="s">
        <v>555</v>
      </c>
      <c r="B44" s="424" t="s">
        <v>556</v>
      </c>
      <c r="C44" s="425" t="s">
        <v>572</v>
      </c>
      <c r="D44" s="426" t="s">
        <v>573</v>
      </c>
      <c r="E44" s="425" t="s">
        <v>605</v>
      </c>
      <c r="F44" s="426" t="s">
        <v>606</v>
      </c>
      <c r="G44" s="425" t="s">
        <v>677</v>
      </c>
      <c r="H44" s="425" t="s">
        <v>678</v>
      </c>
      <c r="I44" s="427">
        <v>145.19999694824219</v>
      </c>
      <c r="J44" s="427">
        <v>50</v>
      </c>
      <c r="K44" s="428">
        <v>7260</v>
      </c>
    </row>
    <row r="45" spans="1:11" ht="14.4" customHeight="1" x14ac:dyDescent="0.3">
      <c r="A45" s="423" t="s">
        <v>555</v>
      </c>
      <c r="B45" s="424" t="s">
        <v>556</v>
      </c>
      <c r="C45" s="425" t="s">
        <v>572</v>
      </c>
      <c r="D45" s="426" t="s">
        <v>573</v>
      </c>
      <c r="E45" s="425" t="s">
        <v>605</v>
      </c>
      <c r="F45" s="426" t="s">
        <v>606</v>
      </c>
      <c r="G45" s="425" t="s">
        <v>679</v>
      </c>
      <c r="H45" s="425" t="s">
        <v>680</v>
      </c>
      <c r="I45" s="427">
        <v>151.25</v>
      </c>
      <c r="J45" s="427">
        <v>75</v>
      </c>
      <c r="K45" s="428">
        <v>11343.75</v>
      </c>
    </row>
    <row r="46" spans="1:11" ht="14.4" customHeight="1" x14ac:dyDescent="0.3">
      <c r="A46" s="423" t="s">
        <v>555</v>
      </c>
      <c r="B46" s="424" t="s">
        <v>556</v>
      </c>
      <c r="C46" s="425" t="s">
        <v>572</v>
      </c>
      <c r="D46" s="426" t="s">
        <v>573</v>
      </c>
      <c r="E46" s="425" t="s">
        <v>605</v>
      </c>
      <c r="F46" s="426" t="s">
        <v>606</v>
      </c>
      <c r="G46" s="425" t="s">
        <v>681</v>
      </c>
      <c r="H46" s="425" t="s">
        <v>682</v>
      </c>
      <c r="I46" s="427">
        <v>2178</v>
      </c>
      <c r="J46" s="427">
        <v>20</v>
      </c>
      <c r="K46" s="428">
        <v>43560</v>
      </c>
    </row>
    <row r="47" spans="1:11" ht="14.4" customHeight="1" x14ac:dyDescent="0.3">
      <c r="A47" s="423" t="s">
        <v>555</v>
      </c>
      <c r="B47" s="424" t="s">
        <v>556</v>
      </c>
      <c r="C47" s="425" t="s">
        <v>572</v>
      </c>
      <c r="D47" s="426" t="s">
        <v>573</v>
      </c>
      <c r="E47" s="425" t="s">
        <v>605</v>
      </c>
      <c r="F47" s="426" t="s">
        <v>606</v>
      </c>
      <c r="G47" s="425" t="s">
        <v>683</v>
      </c>
      <c r="H47" s="425" t="s">
        <v>684</v>
      </c>
      <c r="I47" s="427">
        <v>145.19999694824219</v>
      </c>
      <c r="J47" s="427">
        <v>100</v>
      </c>
      <c r="K47" s="428">
        <v>14520</v>
      </c>
    </row>
    <row r="48" spans="1:11" ht="14.4" customHeight="1" x14ac:dyDescent="0.3">
      <c r="A48" s="423" t="s">
        <v>555</v>
      </c>
      <c r="B48" s="424" t="s">
        <v>556</v>
      </c>
      <c r="C48" s="425" t="s">
        <v>572</v>
      </c>
      <c r="D48" s="426" t="s">
        <v>573</v>
      </c>
      <c r="E48" s="425" t="s">
        <v>605</v>
      </c>
      <c r="F48" s="426" t="s">
        <v>606</v>
      </c>
      <c r="G48" s="425" t="s">
        <v>685</v>
      </c>
      <c r="H48" s="425" t="s">
        <v>686</v>
      </c>
      <c r="I48" s="427">
        <v>2.75</v>
      </c>
      <c r="J48" s="427">
        <v>300</v>
      </c>
      <c r="K48" s="428">
        <v>825</v>
      </c>
    </row>
    <row r="49" spans="1:11" ht="14.4" customHeight="1" x14ac:dyDescent="0.3">
      <c r="A49" s="423" t="s">
        <v>555</v>
      </c>
      <c r="B49" s="424" t="s">
        <v>556</v>
      </c>
      <c r="C49" s="425" t="s">
        <v>572</v>
      </c>
      <c r="D49" s="426" t="s">
        <v>573</v>
      </c>
      <c r="E49" s="425" t="s">
        <v>605</v>
      </c>
      <c r="F49" s="426" t="s">
        <v>606</v>
      </c>
      <c r="G49" s="425" t="s">
        <v>633</v>
      </c>
      <c r="H49" s="425" t="s">
        <v>634</v>
      </c>
      <c r="I49" s="427">
        <v>7.429999828338623</v>
      </c>
      <c r="J49" s="427">
        <v>300</v>
      </c>
      <c r="K49" s="428">
        <v>2229</v>
      </c>
    </row>
    <row r="50" spans="1:11" ht="14.4" customHeight="1" x14ac:dyDescent="0.3">
      <c r="A50" s="423" t="s">
        <v>555</v>
      </c>
      <c r="B50" s="424" t="s">
        <v>556</v>
      </c>
      <c r="C50" s="425" t="s">
        <v>572</v>
      </c>
      <c r="D50" s="426" t="s">
        <v>573</v>
      </c>
      <c r="E50" s="425" t="s">
        <v>605</v>
      </c>
      <c r="F50" s="426" t="s">
        <v>606</v>
      </c>
      <c r="G50" s="425" t="s">
        <v>687</v>
      </c>
      <c r="H50" s="425" t="s">
        <v>688</v>
      </c>
      <c r="I50" s="427">
        <v>84.699996948242188</v>
      </c>
      <c r="J50" s="427">
        <v>40</v>
      </c>
      <c r="K50" s="428">
        <v>3388</v>
      </c>
    </row>
    <row r="51" spans="1:11" ht="14.4" customHeight="1" x14ac:dyDescent="0.3">
      <c r="A51" s="423" t="s">
        <v>555</v>
      </c>
      <c r="B51" s="424" t="s">
        <v>556</v>
      </c>
      <c r="C51" s="425" t="s">
        <v>572</v>
      </c>
      <c r="D51" s="426" t="s">
        <v>573</v>
      </c>
      <c r="E51" s="425" t="s">
        <v>605</v>
      </c>
      <c r="F51" s="426" t="s">
        <v>606</v>
      </c>
      <c r="G51" s="425" t="s">
        <v>689</v>
      </c>
      <c r="H51" s="425" t="s">
        <v>690</v>
      </c>
      <c r="I51" s="427">
        <v>87.120002746582031</v>
      </c>
      <c r="J51" s="427">
        <v>210</v>
      </c>
      <c r="K51" s="428">
        <v>18295.199462890625</v>
      </c>
    </row>
    <row r="52" spans="1:11" ht="14.4" customHeight="1" x14ac:dyDescent="0.3">
      <c r="A52" s="423" t="s">
        <v>555</v>
      </c>
      <c r="B52" s="424" t="s">
        <v>556</v>
      </c>
      <c r="C52" s="425" t="s">
        <v>572</v>
      </c>
      <c r="D52" s="426" t="s">
        <v>573</v>
      </c>
      <c r="E52" s="425" t="s">
        <v>605</v>
      </c>
      <c r="F52" s="426" t="s">
        <v>606</v>
      </c>
      <c r="G52" s="425" t="s">
        <v>691</v>
      </c>
      <c r="H52" s="425" t="s">
        <v>692</v>
      </c>
      <c r="I52" s="427">
        <v>71.389999389648438</v>
      </c>
      <c r="J52" s="427">
        <v>50</v>
      </c>
      <c r="K52" s="428">
        <v>3569.5</v>
      </c>
    </row>
    <row r="53" spans="1:11" ht="14.4" customHeight="1" x14ac:dyDescent="0.3">
      <c r="A53" s="423" t="s">
        <v>555</v>
      </c>
      <c r="B53" s="424" t="s">
        <v>556</v>
      </c>
      <c r="C53" s="425" t="s">
        <v>572</v>
      </c>
      <c r="D53" s="426" t="s">
        <v>573</v>
      </c>
      <c r="E53" s="425" t="s">
        <v>661</v>
      </c>
      <c r="F53" s="426" t="s">
        <v>662</v>
      </c>
      <c r="G53" s="425" t="s">
        <v>693</v>
      </c>
      <c r="H53" s="425" t="s">
        <v>694</v>
      </c>
      <c r="I53" s="427">
        <v>15.729999542236328</v>
      </c>
      <c r="J53" s="427">
        <v>900</v>
      </c>
      <c r="K53" s="428">
        <v>14157</v>
      </c>
    </row>
    <row r="54" spans="1:11" ht="14.4" customHeight="1" x14ac:dyDescent="0.3">
      <c r="A54" s="423" t="s">
        <v>555</v>
      </c>
      <c r="B54" s="424" t="s">
        <v>556</v>
      </c>
      <c r="C54" s="425" t="s">
        <v>572</v>
      </c>
      <c r="D54" s="426" t="s">
        <v>573</v>
      </c>
      <c r="E54" s="425" t="s">
        <v>661</v>
      </c>
      <c r="F54" s="426" t="s">
        <v>662</v>
      </c>
      <c r="G54" s="425" t="s">
        <v>695</v>
      </c>
      <c r="H54" s="425" t="s">
        <v>696</v>
      </c>
      <c r="I54" s="427">
        <v>15.729999542236328</v>
      </c>
      <c r="J54" s="427">
        <v>100</v>
      </c>
      <c r="K54" s="428">
        <v>1573</v>
      </c>
    </row>
    <row r="55" spans="1:11" ht="14.4" customHeight="1" x14ac:dyDescent="0.3">
      <c r="A55" s="423" t="s">
        <v>555</v>
      </c>
      <c r="B55" s="424" t="s">
        <v>556</v>
      </c>
      <c r="C55" s="425" t="s">
        <v>572</v>
      </c>
      <c r="D55" s="426" t="s">
        <v>573</v>
      </c>
      <c r="E55" s="425" t="s">
        <v>661</v>
      </c>
      <c r="F55" s="426" t="s">
        <v>662</v>
      </c>
      <c r="G55" s="425" t="s">
        <v>697</v>
      </c>
      <c r="H55" s="425" t="s">
        <v>698</v>
      </c>
      <c r="I55" s="427">
        <v>15.729999542236328</v>
      </c>
      <c r="J55" s="427">
        <v>200</v>
      </c>
      <c r="K55" s="428">
        <v>3146</v>
      </c>
    </row>
    <row r="56" spans="1:11" ht="14.4" customHeight="1" x14ac:dyDescent="0.3">
      <c r="A56" s="423" t="s">
        <v>555</v>
      </c>
      <c r="B56" s="424" t="s">
        <v>556</v>
      </c>
      <c r="C56" s="425" t="s">
        <v>575</v>
      </c>
      <c r="D56" s="426" t="s">
        <v>576</v>
      </c>
      <c r="E56" s="425" t="s">
        <v>699</v>
      </c>
      <c r="F56" s="426" t="s">
        <v>700</v>
      </c>
      <c r="G56" s="425" t="s">
        <v>701</v>
      </c>
      <c r="H56" s="425" t="s">
        <v>702</v>
      </c>
      <c r="I56" s="427">
        <v>1830.800048828125</v>
      </c>
      <c r="J56" s="427">
        <v>1</v>
      </c>
      <c r="K56" s="428">
        <v>1830.800048828125</v>
      </c>
    </row>
    <row r="57" spans="1:11" ht="14.4" customHeight="1" x14ac:dyDescent="0.3">
      <c r="A57" s="423" t="s">
        <v>555</v>
      </c>
      <c r="B57" s="424" t="s">
        <v>556</v>
      </c>
      <c r="C57" s="425" t="s">
        <v>575</v>
      </c>
      <c r="D57" s="426" t="s">
        <v>576</v>
      </c>
      <c r="E57" s="425" t="s">
        <v>699</v>
      </c>
      <c r="F57" s="426" t="s">
        <v>700</v>
      </c>
      <c r="G57" s="425" t="s">
        <v>703</v>
      </c>
      <c r="H57" s="425" t="s">
        <v>704</v>
      </c>
      <c r="I57" s="427">
        <v>181.5</v>
      </c>
      <c r="J57" s="427">
        <v>1</v>
      </c>
      <c r="K57" s="428">
        <v>181.5</v>
      </c>
    </row>
    <row r="58" spans="1:11" ht="14.4" customHeight="1" x14ac:dyDescent="0.3">
      <c r="A58" s="423" t="s">
        <v>555</v>
      </c>
      <c r="B58" s="424" t="s">
        <v>556</v>
      </c>
      <c r="C58" s="425" t="s">
        <v>575</v>
      </c>
      <c r="D58" s="426" t="s">
        <v>576</v>
      </c>
      <c r="E58" s="425" t="s">
        <v>699</v>
      </c>
      <c r="F58" s="426" t="s">
        <v>700</v>
      </c>
      <c r="G58" s="425" t="s">
        <v>705</v>
      </c>
      <c r="H58" s="425" t="s">
        <v>706</v>
      </c>
      <c r="I58" s="427">
        <v>161</v>
      </c>
      <c r="J58" s="427">
        <v>1</v>
      </c>
      <c r="K58" s="428">
        <v>161</v>
      </c>
    </row>
    <row r="59" spans="1:11" ht="14.4" customHeight="1" x14ac:dyDescent="0.3">
      <c r="A59" s="423" t="s">
        <v>555</v>
      </c>
      <c r="B59" s="424" t="s">
        <v>556</v>
      </c>
      <c r="C59" s="425" t="s">
        <v>588</v>
      </c>
      <c r="D59" s="426" t="s">
        <v>589</v>
      </c>
      <c r="E59" s="425" t="s">
        <v>699</v>
      </c>
      <c r="F59" s="426" t="s">
        <v>700</v>
      </c>
      <c r="G59" s="425" t="s">
        <v>707</v>
      </c>
      <c r="H59" s="425" t="s">
        <v>708</v>
      </c>
      <c r="I59" s="427">
        <v>122.44000244140625</v>
      </c>
      <c r="J59" s="427">
        <v>8</v>
      </c>
      <c r="K59" s="428">
        <v>979.47998046875</v>
      </c>
    </row>
    <row r="60" spans="1:11" ht="14.4" customHeight="1" thickBot="1" x14ac:dyDescent="0.35">
      <c r="A60" s="429" t="s">
        <v>555</v>
      </c>
      <c r="B60" s="430" t="s">
        <v>556</v>
      </c>
      <c r="C60" s="431" t="s">
        <v>588</v>
      </c>
      <c r="D60" s="432" t="s">
        <v>589</v>
      </c>
      <c r="E60" s="431" t="s">
        <v>709</v>
      </c>
      <c r="F60" s="432" t="s">
        <v>710</v>
      </c>
      <c r="G60" s="431" t="s">
        <v>711</v>
      </c>
      <c r="H60" s="431" t="s">
        <v>712</v>
      </c>
      <c r="I60" s="433">
        <v>98.010002136230469</v>
      </c>
      <c r="J60" s="433">
        <v>3</v>
      </c>
      <c r="K60" s="434">
        <v>294.02999877929688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2019-04-29T06:46:15Z</dcterms:modified>
</cp:coreProperties>
</file>