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0B907F3-5E62-4556-A994-8EBE41C9870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4" i="431"/>
  <c r="E11" i="431"/>
  <c r="F16" i="431"/>
  <c r="H10" i="431"/>
  <c r="I15" i="431"/>
  <c r="K9" i="431"/>
  <c r="M11" i="431"/>
  <c r="N16" i="431"/>
  <c r="P10" i="431"/>
  <c r="Q15" i="431"/>
  <c r="D15" i="431"/>
  <c r="H11" i="431"/>
  <c r="I16" i="431"/>
  <c r="K18" i="431"/>
  <c r="M12" i="431"/>
  <c r="O14" i="431"/>
  <c r="Q16" i="431"/>
  <c r="M13" i="431"/>
  <c r="C10" i="431"/>
  <c r="G14" i="431"/>
  <c r="K10" i="431"/>
  <c r="N9" i="431"/>
  <c r="P19" i="431"/>
  <c r="N18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N10" i="431"/>
  <c r="O15" i="431"/>
  <c r="P12" i="431"/>
  <c r="Q9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D10" i="431"/>
  <c r="F12" i="431"/>
  <c r="G17" i="431"/>
  <c r="I11" i="431"/>
  <c r="J16" i="431"/>
  <c r="L10" i="431"/>
  <c r="M15" i="431"/>
  <c r="N12" i="431"/>
  <c r="O17" i="431"/>
  <c r="Q11" i="431"/>
  <c r="D11" i="431"/>
  <c r="E16" i="431"/>
  <c r="F13" i="431"/>
  <c r="G10" i="431"/>
  <c r="I12" i="431"/>
  <c r="J17" i="431"/>
  <c r="L19" i="431"/>
  <c r="O10" i="431"/>
  <c r="P15" i="431"/>
  <c r="M9" i="431"/>
  <c r="C13" i="431"/>
  <c r="D18" i="431"/>
  <c r="E15" i="431"/>
  <c r="G9" i="431"/>
  <c r="H14" i="431"/>
  <c r="I19" i="431"/>
  <c r="K13" i="431"/>
  <c r="L18" i="431"/>
  <c r="O9" i="431"/>
  <c r="P14" i="431"/>
  <c r="Q19" i="431"/>
  <c r="D19" i="431"/>
  <c r="H15" i="431"/>
  <c r="J9" i="431"/>
  <c r="L11" i="431"/>
  <c r="M16" i="431"/>
  <c r="O18" i="431"/>
  <c r="M17" i="431"/>
  <c r="C14" i="431"/>
  <c r="G18" i="431"/>
  <c r="K14" i="431"/>
  <c r="N13" i="431"/>
  <c r="Q12" i="431"/>
  <c r="N14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O11" i="431"/>
  <c r="O19" i="431"/>
  <c r="P16" i="431"/>
  <c r="Q13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C17" i="431"/>
  <c r="E19" i="431"/>
  <c r="G13" i="431"/>
  <c r="H18" i="431"/>
  <c r="J12" i="431"/>
  <c r="K17" i="431"/>
  <c r="L14" i="431"/>
  <c r="M19" i="431"/>
  <c r="O13" i="431"/>
  <c r="P18" i="431"/>
  <c r="C18" i="431"/>
  <c r="E12" i="431"/>
  <c r="F9" i="431"/>
  <c r="F17" i="431"/>
  <c r="H19" i="431"/>
  <c r="J13" i="431"/>
  <c r="L15" i="431"/>
  <c r="N17" i="431"/>
  <c r="P11" i="431"/>
  <c r="L16" i="431"/>
  <c r="Q17" i="431"/>
  <c r="S17" i="431" l="1"/>
  <c r="R17" i="431"/>
  <c r="R14" i="431"/>
  <c r="S14" i="431"/>
  <c r="S13" i="431"/>
  <c r="R13" i="431"/>
  <c r="S12" i="431"/>
  <c r="R12" i="431"/>
  <c r="S19" i="431"/>
  <c r="R19" i="431"/>
  <c r="S11" i="431"/>
  <c r="R11" i="431"/>
  <c r="R18" i="431"/>
  <c r="S18" i="431"/>
  <c r="S10" i="431"/>
  <c r="R10" i="431"/>
  <c r="R9" i="431"/>
  <c r="S9" i="431"/>
  <c r="R16" i="431"/>
  <c r="S16" i="431"/>
  <c r="R15" i="431"/>
  <c r="S15" i="431"/>
  <c r="H8" i="431"/>
  <c r="E8" i="431"/>
  <c r="F8" i="431"/>
  <c r="D8" i="431"/>
  <c r="Q8" i="431"/>
  <c r="J8" i="431"/>
  <c r="M8" i="431"/>
  <c r="C8" i="431"/>
  <c r="L8" i="431"/>
  <c r="O8" i="431"/>
  <c r="G8" i="431"/>
  <c r="N8" i="431"/>
  <c r="I8" i="431"/>
  <c r="P8" i="431"/>
  <c r="K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12" i="414"/>
  <c r="D15" i="414"/>
  <c r="C15" i="414"/>
  <c r="C12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0" i="414"/>
  <c r="C20" i="414"/>
  <c r="Q3" i="345" l="1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H13" i="339" l="1"/>
  <c r="G15" i="339"/>
  <c r="H15" i="339"/>
  <c r="J13" i="339"/>
  <c r="B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<sst xmlns="http://schemas.openxmlformats.org/spreadsheetml/2006/main" count="2423" uniqueCount="846">
  <si>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</si>
  <si>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</si>
  <si>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</si>
  <si>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</si>
  <si>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</si>
  <si>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</si>
  <si>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</si>
  <si>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</si>
  <si>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</si>
  <si>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</si>
  <si>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</si>
  <si>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</si>
  <si>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</si>
  <si>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</si>
  <si>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</si>
  <si>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</si>
  <si>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</si>
  <si>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</si>
  <si>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</si>
  <si>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</si>
  <si>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</si>
  <si>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</si>
  <si>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</si>
  <si>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</si>
  <si>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</si>
  <si>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</si>
  <si>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</si>
  <si>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</si>
  <si>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</si>
  <si>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</si>
  <si>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</si>
  <si>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</si>
  <si>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</si>
  <si>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</si>
  <si>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</si>
  <si>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</si>
  <si>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</si>
  <si>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</si>
  <si>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</si>
  <si>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</si>
  <si>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</si>
  <si>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</si>
  <si>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</si>
  <si>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</si>
  <si>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</si>
  <si>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</si>
  <si>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</si>
  <si>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</si>
  <si>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</si>
  <si>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</si>
  <si>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</si>
  <si>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</si>
  <si>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</si>
  <si>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</si>
  <si>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</si>
  <si>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</si>
  <si>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</si>
  <si>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</si>
  <si>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</si>
  <si>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</si>
  <si>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</si>
  <si>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</si>
  <si>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</si>
  <si>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</si>
  <si>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</si>
  <si>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</si>
  <si>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</si>
  <si>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</si>
  <si>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</si>
  <si>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</si>
  <si>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</si>
  <si>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</si>
  <si>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</si>
  <si>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</si>
  <si>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</si>
  <si>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</si>
  <si>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</si>
  <si>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</si>
  <si>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</si>
  <si>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</si>
  <si>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</si>
  <si>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</si>
  <si>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</si>
  <si>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</si>
  <si>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</si>
  <si>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</si>
  <si>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</si>
  <si>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</si>
  <si>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</si>
  <si>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</si>
  <si>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</si>
  <si>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</si>
  <si>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</si>
  <si>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</si>
  <si>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</si>
  <si>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</si>
  <si>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</si>
  <si>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</si>
  <si>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</si>
  <si>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</si>
  <si>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</si>
  <si>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</si>
  <si>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</si>
  <si>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</si>
  <si>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</si>
  <si>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</si>
  <si>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</si>
  <si>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</si>
  <si>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</si>
  <si>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</si>
  <si>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</si>
  <si>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</si>
  <si>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</si>
  <si>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</si>
  <si>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</si>
  <si>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</si>
  <si>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</si>
  <si>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</si>
  <si>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</si>
  <si>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</si>
  <si>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</si>
  <si>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</si>
  <si>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</si>
  <si>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</si>
  <si>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</si>
  <si>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</si>
  <si>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</si>
  <si>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</si>
  <si>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</si>
  <si>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</si>
  <si>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</si>
  <si>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</si>
  <si>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</si>
  <si>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</si>
  <si>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</si>
  <si>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</si>
  <si>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</si>
  <si>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</si>
  <si>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</si>
  <si>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</si>
  <si>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</si>
  <si>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</si>
  <si>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</si>
  <si>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</si>
  <si>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</si>
  <si>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</si>
  <si>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</si>
  <si>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</si>
  <si>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</si>
  <si>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</si>
  <si>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</si>
  <si>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</si>
  <si>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</si>
  <si>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</si>
  <si>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</si>
  <si>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</si>
  <si>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</si>
  <si>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</si>
  <si>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</si>
  <si>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</si>
  <si>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</si>
  <si>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</si>
  <si>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</si>
  <si>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</si>
  <si>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</si>
  <si>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</si>
  <si>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</si>
  <si>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</si>
  <si>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</si>
  <si>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</si>
  <si>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</si>
  <si>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</si>
  <si>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</si>
  <si>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</si>
  <si>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</si>
  <si>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</si>
  <si>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</si>
  <si>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</si>
  <si>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</si>
  <si>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</si>
  <si>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</si>
  <si>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</si>
  <si>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</si>
  <si>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</si>
  <si>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</si>
  <si>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</si>
  <si>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</si>
  <si>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</si>
  <si>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</si>
  <si>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</si>
  <si>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</si>
  <si>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</si>
  <si>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</si>
  <si>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</si>
  <si>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</si>
  <si>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</si>
  <si>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</si>
  <si>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</si>
  <si>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</si>
  <si>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</si>
  <si>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</si>
  <si>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</si>
  <si>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</si>
  <si>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</si>
  <si>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</si>
  <si>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</si>
  <si>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</si>
  <si>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</si>
  <si>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</si>
  <si>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</si>
  <si>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</si>
  <si>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</si>
  <si>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</si>
  <si>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</si>
  <si>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</si>
  <si>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</si>
  <si>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</si>
  <si>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</si>
  <si>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Lékárna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</si>
  <si>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</si>
  <si>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</si>
  <si>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</si>
  <si>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</si>
  <si>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</si>
  <si>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50100     Převod HČ - materiál</t>
  </si>
  <si>
    <t xml:space="preserve">                    50100000     Převod HČ -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</si>
  <si>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</si>
  <si>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</si>
  <si>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</si>
  <si>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</si>
  <si>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</si>
  <si>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</si>
  <si>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</si>
  <si>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</si>
  <si>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</si>
  <si>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</si>
  <si>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</si>
  <si>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</si>
  <si>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</si>
  <si>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</si>
  <si>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</si>
  <si>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</si>
  <si>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</si>
  <si>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</si>
  <si>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</si>
  <si>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</si>
  <si>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</si>
  <si>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</si>
  <si>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</si>
  <si>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</si>
  <si>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</si>
  <si>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</si>
  <si>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50117025     Všeob.mat. - razítka ostatní (V111) od 0,01 do 2999,99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</si>
  <si>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</si>
  <si>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</si>
  <si>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</si>
  <si>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</si>
  <si>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</si>
  <si>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</si>
  <si>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</si>
  <si>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</si>
  <si>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</si>
  <si>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</si>
  <si>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</si>
  <si>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</si>
  <si>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</si>
  <si>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</si>
  <si>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</si>
  <si>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</si>
  <si>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</si>
  <si>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</si>
  <si>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</si>
  <si>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     50187     Převod VČ - všeob.mat.</t>
  </si>
  <si>
    <t xml:space="preserve">                    50187501     VČ - všeob. materiál</t>
  </si>
  <si>
    <t xml:space="preserve">                    50187502     VČ - drogistické zboží</t>
  </si>
  <si>
    <t xml:space="preserve">                    50187503     VĆ - desinf.prostř.LEK</t>
  </si>
  <si>
    <t xml:space="preserve">                    50187504     VČ - kancelářské potřeby</t>
  </si>
  <si>
    <t xml:space="preserve">                    50187505     VČ - údržbový materiál</t>
  </si>
  <si>
    <t xml:space="preserve">               50188     Převod VČ - náhradní díly</t>
  </si>
  <si>
    <t xml:space="preserve">                    50188501     VČ - náhradní díly</t>
  </si>
  <si>
    <t xml:space="preserve">               50189     Převod VČ - DDHM,textil</t>
  </si>
  <si>
    <t xml:space="preserve">                    50189577     VČ - OOPP</t>
  </si>
  <si>
    <t xml:space="preserve">          502     Spotřeba energie</t>
  </si>
  <si>
    <t xml:space="preserve">               50200     Převod HČ - energie</t>
  </si>
  <si>
    <t xml:space="preserve">                    50200000     Převod HČ -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</si>
  <si>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</si>
  <si>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</si>
  <si>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</si>
  <si>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</si>
  <si>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</si>
  <si>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     50290     Převod VČ - energie</t>
  </si>
  <si>
    <t xml:space="preserve">                    50290571     VČ - elektřina</t>
  </si>
  <si>
    <t xml:space="preserve">                    50290572     VČ - vodné, stočné</t>
  </si>
  <si>
    <t xml:space="preserve">                    50290573     VČ - pára</t>
  </si>
  <si>
    <t xml:space="preserve">          504     Prodané zboží</t>
  </si>
  <si>
    <t xml:space="preserve">               50490     Finanční bonusy</t>
  </si>
  <si>
    <t xml:space="preserve">                    50490360     Léky prodej - slevy (přeúčt. na 64910003)</t>
  </si>
  <si>
    <t xml:space="preserve">               50495     Prodané zb. LEK</t>
  </si>
  <si>
    <t xml:space="preserve">                    50495360     Nákl. na prodej - ostatní, dopl.pacientů</t>
  </si>
  <si>
    <t xml:space="preserve">                    50495361     Nákl. na prodej - deriváty zdrav.zař.a ostatním org.</t>
  </si>
  <si>
    <t xml:space="preserve">                    50495363     Nákl. na prodej - ostatním organizacím</t>
  </si>
  <si>
    <t xml:space="preserve">                    50495365     Nákl. na prodej - recepty ZP</t>
  </si>
  <si>
    <t xml:space="preserve">                    50495366     Nákl. na prodej - PZT</t>
  </si>
  <si>
    <t xml:space="preserve">                    50495368     Nákl. na prodej - poukazy ZP</t>
  </si>
  <si>
    <t xml:space="preserve">                    50495370     Nákl. na prodej - zdravotnickým zařízením</t>
  </si>
  <si>
    <t xml:space="preserve">                    50495377     Nákl. na prodej center - ZP</t>
  </si>
  <si>
    <t xml:space="preserve">                    50495383     Nákl. na prodej PZT FONI - ZP</t>
  </si>
  <si>
    <t xml:space="preserve">                    50495384     Nákl. na prodej PZT FONI - doplatky pacientů</t>
  </si>
  <si>
    <t xml:space="preserve">                    50495560     Nákl. na prodej - neléčiva</t>
  </si>
  <si>
    <t xml:space="preserve">                    50495374     Nákl. na prodej - enter.a parent.výživa -zdravotnickým zařízením</t>
  </si>
  <si>
    <t xml:space="preserve">          507     Aktivace</t>
  </si>
  <si>
    <t xml:space="preserve">               50700     Aktivace oběžného majetku</t>
  </si>
  <si>
    <t xml:space="preserve">                    50700000     HČ - aktivace oběžného majetku</t>
  </si>
  <si>
    <t xml:space="preserve">               50711     Aktivace oběžného majetku - LEK</t>
  </si>
  <si>
    <t xml:space="preserve">                    50711001     Elaborace LEK (destil.voda)</t>
  </si>
  <si>
    <t xml:space="preserve">                    50711002     Taxalaborum LEK při výrobě</t>
  </si>
  <si>
    <t xml:space="preserve">                    50711003     Parenterální výživa</t>
  </si>
  <si>
    <t xml:space="preserve">               50790     VČ - aktivace oběžného majetku</t>
  </si>
  <si>
    <t xml:space="preserve">                    50790511     VČ - aktivace oběžného majetku</t>
  </si>
  <si>
    <t xml:space="preserve">     51     Služby</t>
  </si>
  <si>
    <t xml:space="preserve">          511     Opravy a udržování</t>
  </si>
  <si>
    <t xml:space="preserve">               51100     Převod HČ - opravy a udrž.</t>
  </si>
  <si>
    <t xml:space="preserve">                    51100000     Propočet hlavní činnosti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</si>
  <si>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</si>
  <si>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</si>
  <si>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</si>
  <si>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</si>
  <si>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</si>
  <si>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</si>
  <si>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</si>
  <si>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</si>
  <si>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</si>
  <si>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     51190     Převod VČ - opravy a udrž.</t>
  </si>
  <si>
    <t xml:space="preserve">                    51190502     VČ - opravy techniky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</si>
  <si>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</si>
  <si>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</si>
  <si>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</si>
  <si>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</si>
  <si>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</si>
  <si>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</si>
  <si>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</si>
  <si>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51800     Převod HČ - ostatní služby</t>
  </si>
  <si>
    <t xml:space="preserve">                    51800000     Převod HČ -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</si>
  <si>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</si>
  <si>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</si>
  <si>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</si>
  <si>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</si>
  <si>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</si>
  <si>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</si>
  <si>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</si>
  <si>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</si>
  <si>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</si>
  <si>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</si>
  <si>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</si>
  <si>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</si>
  <si>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</si>
  <si>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</si>
  <si>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</si>
  <si>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</si>
  <si>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</si>
  <si>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</si>
  <si>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</si>
  <si>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</si>
  <si>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</si>
  <si>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</si>
  <si>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</si>
  <si>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</si>
  <si>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</si>
  <si>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          51890     Převod VČ - ostatní služby</t>
  </si>
  <si>
    <t xml:space="preserve">                    51890502     VČ - spoje a telekomunikace</t>
  </si>
  <si>
    <t xml:space="preserve">                    51890506     VČ - úklid</t>
  </si>
  <si>
    <t xml:space="preserve">                    51890508     VĆ - revize</t>
  </si>
  <si>
    <t xml:space="preserve">                    51890574     VČ - ostatní služby</t>
  </si>
  <si>
    <t xml:space="preserve">     52     Osobní náklady</t>
  </si>
  <si>
    <t xml:space="preserve">          521     Mzdové náklady</t>
  </si>
  <si>
    <t xml:space="preserve">               52100     Převod HČ - mzdové náklady</t>
  </si>
  <si>
    <t xml:space="preserve">                    52100000     Převod HČ - mzdy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</si>
  <si>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</si>
  <si>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</si>
  <si>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</si>
  <si>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</si>
  <si>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</si>
  <si>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</si>
  <si>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</si>
  <si>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</si>
  <si>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52190     Převod VČ - mzdové náklady</t>
  </si>
  <si>
    <t xml:space="preserve">                    52190511     VČ - mzdové náklady</t>
  </si>
  <si>
    <t xml:space="preserve">                    52190528     VČ - náhr.mzdy po dobu dočas.prac.neschop.</t>
  </si>
  <si>
    <t xml:space="preserve">          524     Zákonné sociální pojištění</t>
  </si>
  <si>
    <t xml:space="preserve">               52400     Převod HČ - zákonné pojištění</t>
  </si>
  <si>
    <t xml:space="preserve">                    52400000     Převod HČ - zákon. poj.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</si>
  <si>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</si>
  <si>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</si>
  <si>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</si>
  <si>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</si>
  <si>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52490     Převod VČ - zákonné pojištění</t>
  </si>
  <si>
    <t xml:space="preserve">                    52490501     VČ - zdravotní pojištění</t>
  </si>
  <si>
    <t xml:space="preserve">                    52490502     VČ - sociální pojištění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</si>
  <si>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</si>
  <si>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</si>
  <si>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</si>
  <si>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</si>
  <si>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52700     Převod HČ - zák.sociál.nákl.</t>
  </si>
  <si>
    <t xml:space="preserve">                    52700000     Převod HČ - zák.sociál.nákl.</t>
  </si>
  <si>
    <t xml:space="preserve">               52710     Zákonné sociální náklady</t>
  </si>
  <si>
    <t xml:space="preserve">                    52710001     FKSP - jednotný příděl</t>
  </si>
  <si>
    <t xml:space="preserve">               52790     Převod VČ - zák.sociál.nákl.</t>
  </si>
  <si>
    <t xml:space="preserve">                    52790510     VČ - zák.sociál.nákl.(FKSP)</t>
  </si>
  <si>
    <t xml:space="preserve">     53     Daně a poplatky</t>
  </si>
  <si>
    <t xml:space="preserve">          538     Ostatní daně a poplatky</t>
  </si>
  <si>
    <t xml:space="preserve">               53801     Poplatky</t>
  </si>
  <si>
    <t xml:space="preserve">                    53801003     Správní poplatky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</si>
  <si>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</si>
  <si>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</si>
  <si>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</si>
  <si>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54710001     Škody v důsledku živelných pohrom</t>
  </si>
  <si>
    <t xml:space="preserve">          549     Ostatní náklady z činnosti</t>
  </si>
  <si>
    <t xml:space="preserve">               54900     Převod HČ - ostatní náklady</t>
  </si>
  <si>
    <t xml:space="preserve">                    54900000     Převod HČ -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</si>
  <si>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</si>
  <si>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</si>
  <si>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54910004     Vyřazení expirovaných léků</t>
  </si>
  <si>
    <t xml:space="preserve">                    54910009     Školení, kongresové poplatky tuzemské - ost.zdrav.pracov.</t>
  </si>
  <si>
    <t xml:space="preserve">                    54910017     Přecenění léků pod nákupní cenu (lékárna)</t>
  </si>
  <si>
    <t xml:space="preserve">                    54910006     Rozdíly z inventarizace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</si>
  <si>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</si>
  <si>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</si>
  <si>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</si>
  <si>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</si>
  <si>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54990     Převod VČ - ostatní nákl.z činnosti</t>
  </si>
  <si>
    <t xml:space="preserve">                    54990510     VČ - ostatní náklady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</si>
  <si>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</si>
  <si>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</si>
  <si>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55100     Převod HČ - odpisy DM</t>
  </si>
  <si>
    <t xml:space="preserve">                    55100000     Převod HČ - odpisy DM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</si>
  <si>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</si>
  <si>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</si>
  <si>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</si>
  <si>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</si>
  <si>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</si>
  <si>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</si>
  <si>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</si>
  <si>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     55190     Převod VČ - odpisy DM</t>
  </si>
  <si>
    <t xml:space="preserve">                    55190510     Převod VČ - odpisy DM</t>
  </si>
  <si>
    <t xml:space="preserve">          558     Náklady z drobného dlouhodobého majetku</t>
  </si>
  <si>
    <t xml:space="preserve">               55800     Náklady z drobného dlouhodobého majetku</t>
  </si>
  <si>
    <t xml:space="preserve">                    55800000     Převod HČ -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</si>
  <si>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</si>
  <si>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</si>
  <si>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</si>
  <si>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</si>
  <si>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</si>
  <si>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</si>
  <si>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</si>
  <si>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</si>
  <si>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</si>
  <si>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</si>
  <si>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</si>
  <si>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</si>
  <si>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</si>
  <si>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          55890     Převod VČ - náklady z drobného dlouhodobého majetku</t>
  </si>
  <si>
    <t xml:space="preserve">                    55890501     VČ - DDHM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</si>
  <si>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</si>
  <si>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</si>
  <si>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</si>
  <si>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</si>
  <si>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</si>
  <si>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</si>
  <si>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</si>
  <si>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</si>
  <si>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</si>
  <si>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</si>
  <si>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60227     Zdr. služby - výkony ředění cytos.  LEK</t>
  </si>
  <si>
    <t xml:space="preserve">                    60227200     Výkony ředění cytostat. - ZP</t>
  </si>
  <si>
    <t xml:space="preserve">                    60227300     Dispenzační poplatek lékárny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</si>
  <si>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</si>
  <si>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</si>
  <si>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</si>
  <si>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</si>
  <si>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</si>
  <si>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</si>
  <si>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</si>
  <si>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60450     Výnosy z prodaného zboží LEK        </t>
  </si>
  <si>
    <t xml:space="preserve">                    60450360     Prodej - doplatky pacientů</t>
  </si>
  <si>
    <t xml:space="preserve">                    60450361     Prodej derivátů zdrav.zařízením a ostatním organizacím</t>
  </si>
  <si>
    <t xml:space="preserve">                    60450363     Prodej ostatním org.</t>
  </si>
  <si>
    <t xml:space="preserve">                    60450365     Recepty pro ZP</t>
  </si>
  <si>
    <t xml:space="preserve">                    60450366     Prodej ZPr za hotové - výdejna PZT</t>
  </si>
  <si>
    <t xml:space="preserve">                    60450368     Poukazy pro ZP</t>
  </si>
  <si>
    <t xml:space="preserve">                    60450370     Prodej léků zdravotnickým zařízením</t>
  </si>
  <si>
    <t xml:space="preserve">                    60450377     Prodej center - ZP</t>
  </si>
  <si>
    <t xml:space="preserve">                    60450383     Prodej PZT FONI - ZP</t>
  </si>
  <si>
    <t xml:space="preserve">                    60450384     Prodej PZT FONI - doplatky pacientů</t>
  </si>
  <si>
    <t xml:space="preserve">                    60450560     Prodej neléčiv</t>
  </si>
  <si>
    <t xml:space="preserve">                    60450374     Prodej - enter.a parent.výživa - zdravotnickým zařízením</t>
  </si>
  <si>
    <t xml:space="preserve">     64     Jiné provozní výnosy</t>
  </si>
  <si>
    <t xml:space="preserve">          641     Tržby z prodeje dlouhodobého nehm. a hm. majetku</t>
  </si>
  <si>
    <t xml:space="preserve">               64100     Smluvní pokuty a úroky z prodlení</t>
  </si>
  <si>
    <t xml:space="preserve">                    64100044     Penále z prodl. - LEK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</si>
  <si>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</si>
  <si>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</si>
  <si>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</si>
  <si>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</si>
  <si>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</si>
  <si>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</si>
  <si>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</si>
  <si>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</si>
  <si>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</si>
  <si>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     64908009     Smlouva o účelově vázané úplatě</t>
  </si>
  <si>
    <t xml:space="preserve">                    64908017     Dárkové poukazy - Lékárna (ukončení platnosti poukazu)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</si>
  <si>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</si>
  <si>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</si>
  <si>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64924447     Ostatní provoz.sl. - hl.činnost (LPS)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</si>
  <si>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</si>
  <si>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</si>
  <si>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</si>
  <si>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</si>
  <si>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</si>
  <si>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</si>
  <si>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</si>
  <si>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</si>
  <si>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</si>
  <si>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</si>
  <si>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</si>
  <si>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</si>
  <si>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</si>
  <si>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79900     Převod HČ - VPN</t>
  </si>
  <si>
    <t xml:space="preserve">                    79900000     Převod HČ na VČ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</si>
  <si>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</si>
  <si>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</si>
  <si>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</si>
  <si>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</si>
  <si>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</si>
  <si>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</si>
  <si>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</si>
  <si>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</si>
  <si>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</si>
  <si>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</si>
  <si>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</si>
  <si>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</si>
  <si>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</si>
  <si>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</si>
  <si>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</si>
  <si>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</si>
  <si>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</si>
  <si>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 xml:space="preserve">               79990     VĆ - ZVIT technická údržba</t>
  </si>
  <si>
    <t xml:space="preserve">                    79990502     Převod HČ na VČ</t>
  </si>
  <si>
    <t xml:space="preserve">                    79990503     Převod HČ na VČ</t>
  </si>
  <si>
    <t xml:space="preserve">                    79990506     Převod HČ na VČ</t>
  </si>
  <si>
    <t xml:space="preserve">                    79990510     Převod HČ na VČ</t>
  </si>
  <si>
    <t xml:space="preserve">                    79990550     Převod HČ na VČ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</si>
  <si>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</si>
  <si>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</si>
  <si>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</si>
  <si>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89901     VPN - lékárna</t>
  </si>
  <si>
    <t xml:space="preserve">                    89901001     Ředění cytostatik</t>
  </si>
  <si>
    <t xml:space="preserve">                    89901002     Výdej HVLP</t>
  </si>
  <si>
    <t xml:space="preserve">               89920     VPV - mezistřediskové převody</t>
  </si>
  <si>
    <t xml:space="preserve">                    89920004     Střediskové převody</t>
  </si>
  <si>
    <t>48</t>
  </si>
  <si>
    <t>LEK: Lékárna</t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</si>
  <si>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</si>
  <si>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</si>
  <si>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</si>
  <si>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</si>
  <si>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</si>
  <si>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</si>
  <si>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</si>
  <si>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</si>
  <si>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</si>
  <si>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</si>
  <si>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</si>
  <si>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</si>
  <si>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</si>
  <si>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</si>
  <si>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</si>
  <si>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</si>
  <si>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</si>
  <si>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</si>
  <si>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</si>
  <si>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</si>
  <si>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</si>
  <si>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</si>
  <si>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</si>
  <si>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</si>
  <si>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</si>
  <si>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</si>
  <si>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</si>
  <si>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</si>
  <si>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</si>
  <si>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</si>
  <si>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</si>
  <si>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</si>
  <si>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</si>
  <si>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50115060</t>
  </si>
  <si>
    <t>ZPr - ostatní (Z503)</t>
  </si>
  <si>
    <t>ZP199</t>
  </si>
  <si>
    <t>NĂˇdoba na kontaminovanĂ˝ odpad 30 l PP s vĂ­kem 335 x 400 x 318 mm 4430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</si>
  <si>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</si>
  <si>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</si>
  <si>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</si>
  <si>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</si>
  <si>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</si>
  <si>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</si>
  <si>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</si>
  <si>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</si>
  <si>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50115050</t>
  </si>
  <si>
    <t>obvazový materiál (Z502)</t>
  </si>
  <si>
    <t>ZC854</t>
  </si>
  <si>
    <t>Kompresa NT 7,5 x 7,5 cm/2 ks sterilnĂ­ 26510</t>
  </si>
  <si>
    <t>ZB404</t>
  </si>
  <si>
    <t>NĂˇplast cosmos 8 cm x 1 m 5403353</t>
  </si>
  <si>
    <t>ZN366</t>
  </si>
  <si>
    <t>NĂˇplast poinjekÄŤnĂ­ elastickĂˇ tkanĂˇ jednotl. baleno 19 mm x 72 mm P-CURE1972ELAST</t>
  </si>
  <si>
    <t>ZL790</t>
  </si>
  <si>
    <t>Obvaz sterilnĂ­ hotovĂ˝ ÄŤ. 3 A4101144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</si>
  <si>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</si>
  <si>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</si>
  <si>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</si>
  <si>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</si>
  <si>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ZB976</t>
  </si>
  <si>
    <t>ÄŚtvereÄŤky desinfekÄŤnĂ­ Alkohol Pads 3,5 x 6,5 cm 70% isopropanol bal. Ăˇ 100 ks 9160612</t>
  </si>
  <si>
    <t>ZK335</t>
  </si>
  <si>
    <t>Filtr infuznĂ­ sterifix 0,2um 4099303</t>
  </si>
  <si>
    <t>ZK504</t>
  </si>
  <si>
    <t>Filtr mini spike ÄŤervenĂ˝ 4550340</t>
  </si>
  <si>
    <t>ZA737</t>
  </si>
  <si>
    <t>Filtr mini spike modrĂ˝ 4550234</t>
  </si>
  <si>
    <t>ZF159</t>
  </si>
  <si>
    <t>NĂˇdoba na kontaminovanĂ˝ odpad 1 l 15-0002</t>
  </si>
  <si>
    <t>ZK505</t>
  </si>
  <si>
    <t>Pumpa infuznĂ­ elastomerickĂˇ Infusor LV 2 5 dennĂ­ Ăˇ 12 ks 240 ml 2C2008K</t>
  </si>
  <si>
    <t>ZC986</t>
  </si>
  <si>
    <t>Pumpa infuznĂ­ elastomerickĂˇ Infusor LV 5 2 dennĂ­ Ăˇ 12 ks 252 ml 2C2009K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</si>
  <si>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</si>
  <si>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</si>
  <si>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</si>
  <si>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</si>
  <si>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</si>
  <si>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</si>
  <si>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</si>
  <si>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</si>
  <si>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</si>
  <si>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</si>
  <si>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</si>
  <si>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</si>
  <si>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</si>
  <si>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</si>
  <si>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</si>
  <si>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</si>
  <si>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</si>
  <si>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</si>
  <si>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</si>
  <si>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</si>
  <si>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</si>
  <si>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</si>
  <si>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ZB801</t>
  </si>
  <si>
    <t>Transofix krĂˇtkĂ˝ trn Ăˇ 50 ks 4090500</t>
  </si>
  <si>
    <t>ZN271</t>
  </si>
  <si>
    <t>Vak pro parenterĂˇlnĂ­ vĂ˝Ĺľivu TPN EVA 125 ml bal Ăˇ 50 ks E1301OD</t>
  </si>
  <si>
    <t>ZK799</t>
  </si>
  <si>
    <t>ZĂˇtka combi ÄŤervenĂˇ 4495101</t>
  </si>
  <si>
    <t>ZK798</t>
  </si>
  <si>
    <t>ZĂˇtka combi modrĂˇ 4495152</t>
  </si>
  <si>
    <t>50115063</t>
  </si>
  <si>
    <t>ZPr - vaky, sety (Z528)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</si>
  <si>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</si>
  <si>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</si>
  <si>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</si>
  <si>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</si>
  <si>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ZR739</t>
  </si>
  <si>
    <t>Set infuznĂ­ Cyto-set Mix, sekundĂˇrnĂ­, pro bezjehlovou pĹ™Ă­pravu cytostatik a napojenĂ­ na centrĂˇlnĂ­ infuznĂ­ linku, stĂ­nÄ›nĂ˝, dĂ©lka 32 cm A2906N</t>
  </si>
  <si>
    <t>ZA715</t>
  </si>
  <si>
    <t>Set infuznĂ­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</si>
  <si>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</si>
  <si>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</si>
  <si>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</si>
  <si>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</si>
  <si>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</si>
  <si>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</si>
  <si>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ZQ955</t>
  </si>
  <si>
    <t>Jehla injekÄŤnĂ­ 16G 1,65 x 40 mm, bĂ­lĂˇ BD Microlance bal. Ăˇ 100 ks 300637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</si>
  <si>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</si>
  <si>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</si>
  <si>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</si>
  <si>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</si>
  <si>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</si>
  <si>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</si>
  <si>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</si>
  <si>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</si>
  <si>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</si>
  <si>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</si>
  <si>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</si>
  <si>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</si>
  <si>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</si>
  <si>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</si>
  <si>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</si>
  <si>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</si>
  <si>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</si>
  <si>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</si>
  <si>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</si>
  <si>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</si>
  <si>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ZP949</t>
  </si>
  <si>
    <t>Rukavice vyĹˇetĹ™ovacĂ­ nitril basic bez pudru modrĂ© XL bal. Ăˇ 170 ks 44753</t>
  </si>
  <si>
    <t>50115040</t>
  </si>
  <si>
    <t>laboratorní materiál (Z505)</t>
  </si>
  <si>
    <t>ZP028</t>
  </si>
  <si>
    <t>KĂˇdinka nĂ­zkĂˇ s vĂ˝levkou SIMAX 250 ml (KAVA632417010250) VTRB632417010250</t>
  </si>
  <si>
    <t>ZR871</t>
  </si>
  <si>
    <t>NĂˇlevka filtrovacĂ­ nuÄŤ s rovnou fritou, SIMAX, borosilikĂˇtovĂ© sklo 3.3,  pĂłrovitost P40 (34 S/60x191/S3 ) 632424334306</t>
  </si>
  <si>
    <t>ZR872</t>
  </si>
  <si>
    <t>NĂˇlevka filtrovacĂ­ nuÄŤ s rovnou fritou, SIMAX, borosilikĂˇtovĂ© sklo 3.3, pĂłrovitost P40 (34 S/90x246/S3) 632424334309</t>
  </si>
  <si>
    <t>ZF304</t>
  </si>
  <si>
    <t>VĂˇlec odmÄ›rnĂ˝ nĂ­zkĂ˝ sklo 1645/BH tĹ™Ă­da pĹ™esnosti B 2000 ml VTRB632432721746</t>
  </si>
  <si>
    <t>ZE159</t>
  </si>
  <si>
    <t>NĂˇdoba na kontaminovanĂ˝ odpad 2 l 15-0003</t>
  </si>
  <si>
    <t>ZF192</t>
  </si>
  <si>
    <t>NĂˇdoba na kontaminovanĂ˝ odpad 4 l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</si>
  <si>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</si>
  <si>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</si>
  <si>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</si>
  <si>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</si>
  <si>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</si>
  <si>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</si>
  <si>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</si>
  <si>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</si>
  <si>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ZR397</t>
  </si>
  <si>
    <t>StĹ™Ă­kaÄŤka injekÄŤnĂ­ 2-dĂ­lnĂˇ 10 ml L DISCARDIT LE 309110</t>
  </si>
  <si>
    <t>ZL800</t>
  </si>
  <si>
    <t>StĹ™Ă­kaÄŤka injekÄŤnĂ­ 3-dĂ­lnĂˇ 3 ml L Omnifix Solo bal. Ăˇ 100 ks 4616025V</t>
  </si>
  <si>
    <t>ZQ279</t>
  </si>
  <si>
    <t>TÄ›snÄ›nĂ­ GUKO pro vak. filtraci kĂłnickĂ© pryĹľ vel. 5 prĹŻmÄ›r 33/53 mm vĂ˝Ĺˇka 34 mm 519-4425</t>
  </si>
  <si>
    <t>ZP896</t>
  </si>
  <si>
    <t>Vak na skladovĂˇnĂ­ trombocytĹŻ Transfer 150 ml Bag JMS sterilnĂ­ jednotlivÄ› balenĂ˝ bal. Ăˇ 50 ks 814-0132</t>
  </si>
  <si>
    <t>ZP592</t>
  </si>
  <si>
    <t>Vak pro parenterĂˇlnĂ­ vĂ˝Ĺľivu TPN EVA 1000 ml bal Ăˇ 40 ks E1310OD</t>
  </si>
  <si>
    <t>ZN273</t>
  </si>
  <si>
    <t>Vak pro parenterĂˇlnĂ­ vĂ˝Ĺľivu TPN EVA 2000 ml bal Ăˇ 35 ks E1320OD</t>
  </si>
  <si>
    <t>ZN270</t>
  </si>
  <si>
    <t>Vak pro parenterĂˇlnĂ­ vĂ˝Ĺľivu TPN EVA 250 ml bal Ăˇ 50 ks E1302OD</t>
  </si>
  <si>
    <t>ZN274</t>
  </si>
  <si>
    <t>Vak pro parenterĂˇlnĂ­ vĂ˝Ĺľivu TPN EVA 3000 ml bal Ăˇ 35 ks E1330OD</t>
  </si>
  <si>
    <t>ZN272</t>
  </si>
  <si>
    <t>Vak pro parenterĂˇlnĂ­ vĂ˝Ĺľivu TPN EVA 500 ml bal Ăˇ 50 ks E1305OD</t>
  </si>
  <si>
    <t>ZN108</t>
  </si>
  <si>
    <t>Rukavice operaÄŤnĂ­ latex bez pudru sterilnĂ­  PF ansell gammex vel. 8,0 330048080</t>
  </si>
  <si>
    <t>50115020</t>
  </si>
  <si>
    <t>laboratorní diagnostika-LEK (Z501)</t>
  </si>
  <si>
    <t>DD079</t>
  </si>
  <si>
    <t>AMONIAK VODNY ROZTOK 25%</t>
  </si>
  <si>
    <t>DG379</t>
  </si>
  <si>
    <t>Doprava 21%</t>
  </si>
  <si>
    <t>DE779</t>
  </si>
  <si>
    <t>Hanna pufr pH 4,01 - sĂˇÄŤky 25x20ml</t>
  </si>
  <si>
    <t>DE781</t>
  </si>
  <si>
    <t>Hanna pufr pH 7,01 - sĂˇÄŤky 25x20ml</t>
  </si>
  <si>
    <t>DG146</t>
  </si>
  <si>
    <t>kyselina OCTOVA 99,8%  P.A. - ledova</t>
  </si>
  <si>
    <t>DF867</t>
  </si>
  <si>
    <t>NORM.DUSICNAN STRIBRNY N/10, c=0,1M</t>
  </si>
  <si>
    <t>DD137</t>
  </si>
  <si>
    <t>NORM.HYDROXID SODNĂť N/10</t>
  </si>
  <si>
    <t>DD670</t>
  </si>
  <si>
    <t>NORM.CHELATON III 0,05M</t>
  </si>
  <si>
    <t>DI800</t>
  </si>
  <si>
    <t>PlnĂ­cĂ­ roztok pro elektrody s dvojitĂ˝m mĹŻstkem</t>
  </si>
  <si>
    <t>DG213</t>
  </si>
  <si>
    <t>PUFR FOSFAT.PH7,100 ML</t>
  </si>
  <si>
    <t>ZA090</t>
  </si>
  <si>
    <t>Vata buniÄŤitĂˇ pĹ™Ă­Ĺ™ezy 37 x 57 cm 2730152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</si>
  <si>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</si>
  <si>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</si>
  <si>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</si>
  <si>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</si>
  <si>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DG388</t>
  </si>
  <si>
    <t>JĂˇtrovĂ˝ bujon (10ml)- ĹˇroubovacĂ­ uzĂˇvÄ›r</t>
  </si>
  <si>
    <t>DD309</t>
  </si>
  <si>
    <t>LaktĂˇtovĂˇ membrĂˇnovĂˇ souprava</t>
  </si>
  <si>
    <t>DH989</t>
  </si>
  <si>
    <t>Portagerm Pylori</t>
  </si>
  <si>
    <t>Spotřeba zdravotnického materiálu - orientační přehled</t>
  </si>
  <si>
    <t>3 NLZP</t>
  </si>
  <si>
    <t>4 THP</t>
  </si>
  <si>
    <t>1 Celkem</t>
  </si>
  <si>
    <t>2 Celkem</t>
  </si>
  <si>
    <t>5 Dohody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</si>
  <si>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</si>
  <si>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</si>
  <si>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</si>
  <si>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</si>
  <si>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</si>
  <si>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</si>
  <si>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</si>
  <si>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</si>
  <si>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</si>
  <si>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</si>
  <si>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</si>
  <si>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dělníci</t>
  </si>
  <si>
    <t>THP</t>
  </si>
  <si>
    <t>dohody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</si>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</sst>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1" xfId="82" applyNumberFormat="1" applyFont="1" applyFill="1" applyBorder="1" applyAlignment="1">
      <alignment horizontal="right" vertical="top"/>
    </xf>
    <xf numFmtId="3" fontId="33" fillId="10" borderId="102" xfId="82" applyNumberFormat="1" applyFont="1" applyFill="1" applyBorder="1" applyAlignment="1">
      <alignment horizontal="right" vertical="top"/>
    </xf>
    <xf numFmtId="9" fontId="33" fillId="10" borderId="103" xfId="82" applyFont="1" applyFill="1" applyBorder="1" applyAlignment="1">
      <alignment horizontal="right" vertical="top"/>
    </xf>
    <xf numFmtId="9" fontId="33" fillId="10" borderId="104" xfId="82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 xr9:uid="{00000000-0011-0000-FFFF-FFFF01000000}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3.6794326862953459E-5</c:v>
                </c:pt>
                <c:pt idx="1">
                  <c:v>9.2079468796920795E-5</c:v>
                </c:pt>
                <c:pt idx="2">
                  <c:v>8.8225812333729651E-5</c:v>
                </c:pt>
                <c:pt idx="3">
                  <c:v>9.4638989947776867E-5</c:v>
                </c:pt>
                <c:pt idx="4">
                  <c:v>9.2193144707574187E-5</c:v>
                </c:pt>
                <c:pt idx="5">
                  <c:v>8.2224155587163207E-5</c:v>
                </c:pt>
                <c:pt idx="6">
                  <c:v>8.7614075255406878E-5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75" tableBorderDxfId="74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3"/>
    <tableColumn id="2" xr3:uid="{00000000-0010-0000-0000-000002000000}" name="popis" dataDxfId="72"/>
    <tableColumn id="3" xr3:uid="{00000000-0010-0000-0000-000003000000}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4" totalsRowShown="0">
  <autoFilter ref="C3:S8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19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780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802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810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819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820</v>
      </c>
      <c r="C20" s="42" t="s">
        <v>160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845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C80E10ED-B8AB-4AA7-A668-08F67009D55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19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190</v>
      </c>
      <c r="Q3" s="353"/>
      <c r="R3" s="353"/>
      <c r="S3" s="354"/>
    </row>
    <row r="4" spans="1:19" ht="15.75" thickBot="1" x14ac:dyDescent="0.3">
      <c r="A4" s="327">
        <v>2020</v>
      </c>
      <c r="B4" s="328"/>
      <c r="C4" s="329" t="s">
        <v>189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188</v>
      </c>
      <c r="J4" s="325" t="s">
        <v>142</v>
      </c>
      <c r="K4" s="344" t="s">
        <v>187</v>
      </c>
      <c r="L4" s="345"/>
      <c r="M4" s="345"/>
      <c r="N4" s="346"/>
      <c r="O4" s="333" t="s">
        <v>186</v>
      </c>
      <c r="P4" s="336" t="s">
        <v>185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184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183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83.67</v>
      </c>
      <c r="D6" s="262"/>
      <c r="E6" s="262"/>
      <c r="F6" s="261"/>
      <c r="G6" s="263">
        <f ca="1">SUM(Tabulka[05 h_vram])/2</f>
        <v>84789.17</v>
      </c>
      <c r="H6" s="262">
        <f ca="1">SUM(Tabulka[06 h_naduv])/2</f>
        <v>487.5</v>
      </c>
      <c r="I6" s="262">
        <f ca="1">SUM(Tabulka[07 h_nadzk])/2</f>
        <v>264.10000000000002</v>
      </c>
      <c r="J6" s="261">
        <f ca="1">SUM(Tabulka[08 h_oon])/2</f>
        <v>2614.5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1290109</v>
      </c>
      <c r="N6" s="262">
        <f ca="1">SUM(Tabulka[12 m_oc])/2</f>
        <v>1290109</v>
      </c>
      <c r="O6" s="261">
        <f ca="1">SUM(Tabulka[13 m_sk])/2</f>
        <v>23347315</v>
      </c>
      <c r="P6" s="260">
        <f ca="1">SUM(Tabulka[14_vzsk])/2</f>
        <v>32260</v>
      </c>
      <c r="Q6" s="260">
        <f ca="1">SUM(Tabulka[15_vzpl])/2</f>
        <v>63357.526881720434</v>
      </c>
      <c r="R6" s="259">
        <f ca="1">IF(Q6=0,0,P6/Q6)</f>
        <v>0.50917391488820052</v>
      </c>
      <c r="S6" s="258">
        <f ca="1">Q6-P6</f>
        <v>31097.526881720434</v>
      </c>
    </row>
    <row r="7" spans="1:19" hidden="1" x14ac:dyDescent="0.25">
      <c r="A7" s="257" t="s">
        <v>182</v>
      </c>
      <c r="B7" s="256" t="s">
        <v>181</v>
      </c>
      <c r="C7" s="255" t="s">
        <v>180</v>
      </c>
      <c r="D7" s="254" t="s">
        <v>179</v>
      </c>
      <c r="E7" s="253" t="s">
        <v>178</v>
      </c>
      <c r="F7" s="252" t="s">
        <v>177</v>
      </c>
      <c r="G7" s="251" t="s">
        <v>176</v>
      </c>
      <c r="H7" s="249" t="s">
        <v>175</v>
      </c>
      <c r="I7" s="249" t="s">
        <v>174</v>
      </c>
      <c r="J7" s="248" t="s">
        <v>173</v>
      </c>
      <c r="K7" s="250" t="s">
        <v>172</v>
      </c>
      <c r="L7" s="249" t="s">
        <v>171</v>
      </c>
      <c r="M7" s="249" t="s">
        <v>170</v>
      </c>
      <c r="N7" s="248" t="s">
        <v>169</v>
      </c>
      <c r="O7" s="247" t="s">
        <v>168</v>
      </c>
      <c r="P7" s="246" t="s">
        <v>167</v>
      </c>
      <c r="Q7" s="245" t="s">
        <v>166</v>
      </c>
      <c r="R7" s="244" t="s">
        <v>165</v>
      </c>
      <c r="S7" s="243" t="s">
        <v>164</v>
      </c>
    </row>
    <row r="8" spans="1:19" x14ac:dyDescent="0.25">
      <c r="A8" s="240" t="s">
        <v>163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30.077142857142857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29980.370000000003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264.10000000000002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721616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721616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11322710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51107.526881720434</v>
      </c>
      <c r="R8" s="242">
        <f ca="1">IF(Tabulka[[#This Row],[15_vzpl]]=0,"",Tabulka[[#This Row],[14_vzsk]]/Tabulka[[#This Row],[15_vzpl]])</f>
        <v>0.61262991794655997</v>
      </c>
      <c r="S8" s="241">
        <f ca="1">IF(Tabulka[[#This Row],[15_vzpl]]-Tabulka[[#This Row],[14_vzsk]]=0,"",Tabulka[[#This Row],[15_vzpl]]-Tabulka[[#This Row],[14_vzsk]])</f>
        <v>19797.526881720434</v>
      </c>
    </row>
    <row r="9" spans="1:19" x14ac:dyDescent="0.25">
      <c r="A9" s="240">
        <v>99</v>
      </c>
      <c r="B9" s="239" t="s">
        <v>792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51107.526881720434</v>
      </c>
      <c r="R9" s="242">
        <f ca="1">IF(Tabulka[[#This Row],[15_vzpl]]=0,"",Tabulka[[#This Row],[14_vzsk]]/Tabulka[[#This Row],[15_vzpl]])</f>
        <v>0.61262991794655997</v>
      </c>
      <c r="S9" s="241">
        <f ca="1">IF(Tabulka[[#This Row],[15_vzpl]]-Tabulka[[#This Row],[14_vzsk]]=0,"",Tabulka[[#This Row],[15_vzpl]]-Tabulka[[#This Row],[14_vzsk]])</f>
        <v>19797.526881720434</v>
      </c>
    </row>
    <row r="10" spans="1:19" x14ac:dyDescent="0.25">
      <c r="A10" s="240">
        <v>203</v>
      </c>
      <c r="B10" s="239" t="s">
        <v>793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30.077142857142857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29980.370000000003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264.10000000000002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721616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721616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11322710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781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52.592857142857142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53708.800000000003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1909.5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558374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558374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11738894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R11" s="242">
        <f ca="1">IF(Tabulka[[#This Row],[15_vzpl]]=0,"",Tabulka[[#This Row],[14_vzsk]]/Tabulka[[#This Row],[15_vzpl]])</f>
        <v>7.7551020408163265E-2</v>
      </c>
      <c r="S11" s="241">
        <f ca="1">IF(Tabulka[[#This Row],[15_vzpl]]-Tabulka[[#This Row],[14_vzsk]]=0,"",Tabulka[[#This Row],[15_vzpl]]-Tabulka[[#This Row],[14_vzsk]])</f>
        <v>11300</v>
      </c>
    </row>
    <row r="12" spans="1:19" x14ac:dyDescent="0.25">
      <c r="A12" s="240">
        <v>303</v>
      </c>
      <c r="B12" s="239" t="s">
        <v>794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</v>
      </c>
      <c r="R12" s="242">
        <f ca="1">IF(Tabulka[[#This Row],[15_vzpl]]=0,"",Tabulka[[#This Row],[14_vzsk]]/Tabulka[[#This Row],[15_vzpl]])</f>
        <v>7.7551020408163265E-2</v>
      </c>
      <c r="S12" s="241">
        <f ca="1">IF(Tabulka[[#This Row],[15_vzpl]]-Tabulka[[#This Row],[14_vzsk]]=0,"",Tabulka[[#This Row],[15_vzpl]]-Tabulka[[#This Row],[14_vzsk]])</f>
        <v>11300</v>
      </c>
    </row>
    <row r="13" spans="1:19" x14ac:dyDescent="0.25">
      <c r="A13" s="240">
        <v>419</v>
      </c>
      <c r="B13" s="239" t="s">
        <v>795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27.878571428571426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29260.799999999999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358681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358681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7405217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796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24.714285714285715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24448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1739.5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199693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199693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4333677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782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10119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10119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260911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25</v>
      </c>
      <c r="B16" s="239" t="s">
        <v>797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4900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9" x14ac:dyDescent="0.25">
      <c r="A17" s="240">
        <v>30</v>
      </c>
      <c r="B17" s="239" t="s">
        <v>798</v>
      </c>
      <c r="C17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1100</v>
      </c>
      <c r="H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10119</v>
      </c>
      <c r="N17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10119</v>
      </c>
      <c r="O17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256011</v>
      </c>
      <c r="P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42" t="str">
        <f ca="1">IF(Tabulka[[#This Row],[15_vzpl]]=0,"",Tabulka[[#This Row],[14_vzsk]]/Tabulka[[#This Row],[15_vzpl]])</f>
        <v/>
      </c>
      <c r="S17" s="241" t="str">
        <f ca="1">IF(Tabulka[[#This Row],[15_vzpl]]-Tabulka[[#This Row],[14_vzsk]]=0,"",Tabulka[[#This Row],[15_vzpl]]-Tabulka[[#This Row],[14_vzsk]])</f>
        <v/>
      </c>
    </row>
    <row r="18" spans="1:19" x14ac:dyDescent="0.25">
      <c r="A18" s="240" t="s">
        <v>785</v>
      </c>
      <c r="B18" s="239"/>
      <c r="C1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K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42" t="str">
        <f ca="1">IF(Tabulka[[#This Row],[15_vzpl]]=0,"",Tabulka[[#This Row],[14_vzsk]]/Tabulka[[#This Row],[15_vzpl]])</f>
        <v/>
      </c>
      <c r="S18" s="241" t="str">
        <f ca="1">IF(Tabulka[[#This Row],[15_vzpl]]-Tabulka[[#This Row],[14_vzsk]]=0,"",Tabulka[[#This Row],[15_vzpl]]-Tabulka[[#This Row],[14_vzsk]])</f>
        <v/>
      </c>
    </row>
    <row r="19" spans="1:19" x14ac:dyDescent="0.25">
      <c r="A19" s="240">
        <v>0</v>
      </c>
      <c r="B19" s="239" t="s">
        <v>799</v>
      </c>
      <c r="C1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</v>
      </c>
      <c r="K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24800</v>
      </c>
      <c r="P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42" t="str">
        <f ca="1">IF(Tabulka[[#This Row],[15_vzpl]]=0,"",Tabulka[[#This Row],[14_vzsk]]/Tabulka[[#This Row],[15_vzpl]])</f>
        <v/>
      </c>
      <c r="S19" s="241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192</v>
      </c>
    </row>
    <row r="21" spans="1:19" x14ac:dyDescent="0.25">
      <c r="A21" s="88" t="s">
        <v>122</v>
      </c>
    </row>
    <row r="22" spans="1:19" x14ac:dyDescent="0.25">
      <c r="A22" s="89" t="s">
        <v>162</v>
      </c>
    </row>
    <row r="23" spans="1:19" x14ac:dyDescent="0.25">
      <c r="A23" s="232" t="s">
        <v>161</v>
      </c>
    </row>
    <row r="24" spans="1:19" x14ac:dyDescent="0.25">
      <c r="A24" s="202" t="s">
        <v>148</v>
      </c>
    </row>
    <row r="25" spans="1:19" x14ac:dyDescent="0.25">
      <c r="A25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5CDC471-F0E0-4DF0-93E9-D72885674C5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791</v>
      </c>
    </row>
    <row r="2" spans="1:19" x14ac:dyDescent="0.25">
      <c r="A2" s="199" t="s">
        <v>218</v>
      </c>
    </row>
    <row r="3" spans="1:19" x14ac:dyDescent="0.25">
      <c r="A3" s="278" t="s">
        <v>125</v>
      </c>
      <c r="B3" s="277">
        <v>2020</v>
      </c>
      <c r="C3" t="s">
        <v>191</v>
      </c>
      <c r="D3" t="s">
        <v>182</v>
      </c>
      <c r="E3" t="s">
        <v>180</v>
      </c>
      <c r="F3" t="s">
        <v>179</v>
      </c>
      <c r="G3" t="s">
        <v>178</v>
      </c>
      <c r="H3" t="s">
        <v>177</v>
      </c>
      <c r="I3" t="s">
        <v>176</v>
      </c>
      <c r="J3" t="s">
        <v>175</v>
      </c>
      <c r="K3" t="s">
        <v>174</v>
      </c>
      <c r="L3" t="s">
        <v>173</v>
      </c>
      <c r="M3" t="s">
        <v>172</v>
      </c>
      <c r="N3" t="s">
        <v>171</v>
      </c>
      <c r="O3" t="s">
        <v>170</v>
      </c>
      <c r="P3" t="s">
        <v>169</v>
      </c>
      <c r="Q3" t="s">
        <v>168</v>
      </c>
      <c r="R3" t="s">
        <v>167</v>
      </c>
      <c r="S3" t="s">
        <v>166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163</v>
      </c>
      <c r="E4" s="269">
        <v>29.720000000000002</v>
      </c>
      <c r="F4" s="269"/>
      <c r="G4" s="269"/>
      <c r="H4" s="269"/>
      <c r="I4" s="269">
        <v>4767.3200000000006</v>
      </c>
      <c r="J4" s="269">
        <v>39</v>
      </c>
      <c r="K4" s="269">
        <v>37.1</v>
      </c>
      <c r="L4" s="269">
        <v>46</v>
      </c>
      <c r="M4" s="269"/>
      <c r="N4" s="269"/>
      <c r="O4" s="269">
        <v>13000</v>
      </c>
      <c r="P4" s="269">
        <v>13000</v>
      </c>
      <c r="Q4" s="269">
        <v>1580205</v>
      </c>
      <c r="R4" s="269">
        <v>19800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19800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29.720000000000002</v>
      </c>
      <c r="I6">
        <v>4767.3200000000006</v>
      </c>
      <c r="J6">
        <v>39</v>
      </c>
      <c r="K6">
        <v>37.1</v>
      </c>
      <c r="L6">
        <v>46</v>
      </c>
      <c r="O6">
        <v>13000</v>
      </c>
      <c r="P6">
        <v>13000</v>
      </c>
      <c r="Q6">
        <v>1580205</v>
      </c>
    </row>
    <row r="7" spans="1:19" x14ac:dyDescent="0.25">
      <c r="A7" s="274" t="s">
        <v>129</v>
      </c>
      <c r="B7" s="273">
        <v>4</v>
      </c>
      <c r="C7">
        <v>1</v>
      </c>
      <c r="D7" t="s">
        <v>781</v>
      </c>
      <c r="E7">
        <v>52.45</v>
      </c>
      <c r="I7">
        <v>9010.7999999999993</v>
      </c>
      <c r="J7">
        <v>49.5</v>
      </c>
      <c r="L7">
        <v>20</v>
      </c>
      <c r="Q7">
        <v>1586322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27.450000000000003</v>
      </c>
      <c r="I9">
        <v>4694.8</v>
      </c>
      <c r="J9">
        <v>49.5</v>
      </c>
      <c r="L9">
        <v>20</v>
      </c>
      <c r="Q9">
        <v>993238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25</v>
      </c>
      <c r="I10">
        <v>4316</v>
      </c>
      <c r="Q10">
        <v>593084</v>
      </c>
    </row>
    <row r="11" spans="1:19" x14ac:dyDescent="0.25">
      <c r="A11" s="274" t="s">
        <v>133</v>
      </c>
      <c r="B11" s="273">
        <v>8</v>
      </c>
      <c r="C11">
        <v>1</v>
      </c>
      <c r="D11" t="s">
        <v>782</v>
      </c>
      <c r="E11">
        <v>1</v>
      </c>
      <c r="I11">
        <v>176</v>
      </c>
      <c r="Q11">
        <v>34674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34674</v>
      </c>
    </row>
    <row r="13" spans="1:19" x14ac:dyDescent="0.25">
      <c r="A13" s="274" t="s">
        <v>135</v>
      </c>
      <c r="B13" s="273">
        <v>10</v>
      </c>
      <c r="C13" t="s">
        <v>783</v>
      </c>
      <c r="E13">
        <v>83.17</v>
      </c>
      <c r="I13">
        <v>13954.12</v>
      </c>
      <c r="J13">
        <v>88.5</v>
      </c>
      <c r="K13">
        <v>37.1</v>
      </c>
      <c r="L13">
        <v>66</v>
      </c>
      <c r="O13">
        <v>13000</v>
      </c>
      <c r="P13">
        <v>13000</v>
      </c>
      <c r="Q13">
        <v>3201201</v>
      </c>
      <c r="R13">
        <v>19800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163</v>
      </c>
      <c r="E14">
        <v>29.72</v>
      </c>
      <c r="I14">
        <v>3815</v>
      </c>
      <c r="J14">
        <v>35.5</v>
      </c>
      <c r="K14">
        <v>30.5</v>
      </c>
      <c r="L14">
        <v>57.5</v>
      </c>
      <c r="O14">
        <v>19600</v>
      </c>
      <c r="P14">
        <v>19600</v>
      </c>
      <c r="Q14">
        <v>1399813</v>
      </c>
      <c r="R14">
        <v>2610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2610</v>
      </c>
      <c r="S15">
        <v>7301.0752688172042</v>
      </c>
    </row>
    <row r="16" spans="1:19" x14ac:dyDescent="0.25">
      <c r="A16" s="272" t="s">
        <v>125</v>
      </c>
      <c r="B16" s="271">
        <v>2020</v>
      </c>
      <c r="C16">
        <v>2</v>
      </c>
      <c r="D16">
        <v>203</v>
      </c>
      <c r="E16">
        <v>29.72</v>
      </c>
      <c r="I16">
        <v>3815</v>
      </c>
      <c r="J16">
        <v>35.5</v>
      </c>
      <c r="K16">
        <v>30.5</v>
      </c>
      <c r="L16">
        <v>57.5</v>
      </c>
      <c r="O16">
        <v>19600</v>
      </c>
      <c r="P16">
        <v>19600</v>
      </c>
      <c r="Q16">
        <v>1399813</v>
      </c>
    </row>
    <row r="17" spans="3:19" x14ac:dyDescent="0.25">
      <c r="C17">
        <v>2</v>
      </c>
      <c r="D17" t="s">
        <v>781</v>
      </c>
      <c r="E17">
        <v>52.45</v>
      </c>
      <c r="I17">
        <v>7716</v>
      </c>
      <c r="J17">
        <v>46.5</v>
      </c>
      <c r="L17">
        <v>22</v>
      </c>
      <c r="O17">
        <v>1500</v>
      </c>
      <c r="P17">
        <v>1500</v>
      </c>
      <c r="Q17">
        <v>1580949</v>
      </c>
      <c r="R17">
        <v>800</v>
      </c>
      <c r="S17">
        <v>1750</v>
      </c>
    </row>
    <row r="18" spans="3:19" x14ac:dyDescent="0.25">
      <c r="C18">
        <v>2</v>
      </c>
      <c r="D18">
        <v>303</v>
      </c>
      <c r="R18">
        <v>800</v>
      </c>
      <c r="S18">
        <v>1750</v>
      </c>
    </row>
    <row r="19" spans="3:19" x14ac:dyDescent="0.25">
      <c r="C19">
        <v>2</v>
      </c>
      <c r="D19">
        <v>419</v>
      </c>
      <c r="E19">
        <v>27.450000000000003</v>
      </c>
      <c r="I19">
        <v>4060</v>
      </c>
      <c r="J19">
        <v>46.5</v>
      </c>
      <c r="L19">
        <v>22</v>
      </c>
      <c r="O19">
        <v>750</v>
      </c>
      <c r="P19">
        <v>750</v>
      </c>
      <c r="Q19">
        <v>989238</v>
      </c>
    </row>
    <row r="20" spans="3:19" x14ac:dyDescent="0.25">
      <c r="C20">
        <v>2</v>
      </c>
      <c r="D20">
        <v>642</v>
      </c>
      <c r="E20">
        <v>25</v>
      </c>
      <c r="I20">
        <v>3656</v>
      </c>
      <c r="O20">
        <v>750</v>
      </c>
      <c r="P20">
        <v>750</v>
      </c>
      <c r="Q20">
        <v>591711</v>
      </c>
    </row>
    <row r="21" spans="3:19" x14ac:dyDescent="0.25">
      <c r="C21">
        <v>2</v>
      </c>
      <c r="D21" t="s">
        <v>782</v>
      </c>
      <c r="E21">
        <v>1</v>
      </c>
      <c r="I21">
        <v>160</v>
      </c>
      <c r="Q21">
        <v>34585</v>
      </c>
    </row>
    <row r="22" spans="3:19" x14ac:dyDescent="0.25">
      <c r="C22">
        <v>2</v>
      </c>
      <c r="D22">
        <v>30</v>
      </c>
      <c r="E22">
        <v>1</v>
      </c>
      <c r="I22">
        <v>160</v>
      </c>
      <c r="Q22">
        <v>34585</v>
      </c>
    </row>
    <row r="23" spans="3:19" x14ac:dyDescent="0.25">
      <c r="C23" t="s">
        <v>784</v>
      </c>
      <c r="E23">
        <v>83.17</v>
      </c>
      <c r="I23">
        <v>11691</v>
      </c>
      <c r="J23">
        <v>82</v>
      </c>
      <c r="K23">
        <v>30.5</v>
      </c>
      <c r="L23">
        <v>79.5</v>
      </c>
      <c r="O23">
        <v>21100</v>
      </c>
      <c r="P23">
        <v>21100</v>
      </c>
      <c r="Q23">
        <v>3015347</v>
      </c>
      <c r="R23">
        <v>3410</v>
      </c>
      <c r="S23">
        <v>9051.0752688172033</v>
      </c>
    </row>
    <row r="24" spans="3:19" x14ac:dyDescent="0.25">
      <c r="C24">
        <v>3</v>
      </c>
      <c r="D24" t="s">
        <v>163</v>
      </c>
      <c r="E24">
        <v>29.720000000000002</v>
      </c>
      <c r="I24">
        <v>4061.4999999999995</v>
      </c>
      <c r="J24">
        <v>12</v>
      </c>
      <c r="K24">
        <v>7</v>
      </c>
      <c r="L24">
        <v>46</v>
      </c>
      <c r="O24">
        <v>16077</v>
      </c>
      <c r="P24">
        <v>16077</v>
      </c>
      <c r="Q24">
        <v>1466895</v>
      </c>
      <c r="S24">
        <v>7301.0752688172042</v>
      </c>
    </row>
    <row r="25" spans="3:19" x14ac:dyDescent="0.25">
      <c r="C25">
        <v>3</v>
      </c>
      <c r="D25">
        <v>99</v>
      </c>
      <c r="S25">
        <v>7301.0752688172042</v>
      </c>
    </row>
    <row r="26" spans="3:19" x14ac:dyDescent="0.25">
      <c r="C26">
        <v>3</v>
      </c>
      <c r="D26">
        <v>203</v>
      </c>
      <c r="E26">
        <v>29.720000000000002</v>
      </c>
      <c r="I26">
        <v>4061.4999999999995</v>
      </c>
      <c r="J26">
        <v>12</v>
      </c>
      <c r="K26">
        <v>7</v>
      </c>
      <c r="L26">
        <v>46</v>
      </c>
      <c r="O26">
        <v>16077</v>
      </c>
      <c r="P26">
        <v>16077</v>
      </c>
      <c r="Q26">
        <v>1466895</v>
      </c>
    </row>
    <row r="27" spans="3:19" x14ac:dyDescent="0.25">
      <c r="C27">
        <v>3</v>
      </c>
      <c r="D27" t="s">
        <v>781</v>
      </c>
      <c r="E27">
        <v>52.45</v>
      </c>
      <c r="I27">
        <v>7128.5</v>
      </c>
      <c r="J27">
        <v>22.5</v>
      </c>
      <c r="L27">
        <v>540</v>
      </c>
      <c r="O27">
        <v>9000</v>
      </c>
      <c r="P27">
        <v>9000</v>
      </c>
      <c r="Q27">
        <v>1629755</v>
      </c>
      <c r="R27">
        <v>150</v>
      </c>
      <c r="S27">
        <v>1750</v>
      </c>
    </row>
    <row r="28" spans="3:19" x14ac:dyDescent="0.25">
      <c r="C28">
        <v>3</v>
      </c>
      <c r="D28">
        <v>303</v>
      </c>
      <c r="R28">
        <v>150</v>
      </c>
      <c r="S28">
        <v>1750</v>
      </c>
    </row>
    <row r="29" spans="3:19" x14ac:dyDescent="0.25">
      <c r="C29">
        <v>3</v>
      </c>
      <c r="D29">
        <v>419</v>
      </c>
      <c r="E29">
        <v>27.450000000000003</v>
      </c>
      <c r="I29">
        <v>3824.5</v>
      </c>
      <c r="J29">
        <v>22.5</v>
      </c>
      <c r="L29">
        <v>20</v>
      </c>
      <c r="O29">
        <v>9000</v>
      </c>
      <c r="P29">
        <v>9000</v>
      </c>
      <c r="Q29">
        <v>1001143</v>
      </c>
    </row>
    <row r="30" spans="3:19" x14ac:dyDescent="0.25">
      <c r="C30">
        <v>3</v>
      </c>
      <c r="D30">
        <v>642</v>
      </c>
      <c r="E30">
        <v>25</v>
      </c>
      <c r="I30">
        <v>3304</v>
      </c>
      <c r="L30">
        <v>520</v>
      </c>
      <c r="Q30">
        <v>628612</v>
      </c>
    </row>
    <row r="31" spans="3:19" x14ac:dyDescent="0.25">
      <c r="C31">
        <v>3</v>
      </c>
      <c r="D31" t="s">
        <v>782</v>
      </c>
      <c r="E31">
        <v>1</v>
      </c>
      <c r="I31">
        <v>176</v>
      </c>
      <c r="O31">
        <v>750</v>
      </c>
      <c r="P31">
        <v>750</v>
      </c>
      <c r="Q31">
        <v>34585</v>
      </c>
    </row>
    <row r="32" spans="3:19" x14ac:dyDescent="0.25">
      <c r="C32">
        <v>3</v>
      </c>
      <c r="D32">
        <v>30</v>
      </c>
      <c r="E32">
        <v>1</v>
      </c>
      <c r="I32">
        <v>176</v>
      </c>
      <c r="O32">
        <v>750</v>
      </c>
      <c r="P32">
        <v>750</v>
      </c>
      <c r="Q32">
        <v>34585</v>
      </c>
    </row>
    <row r="33" spans="3:19" x14ac:dyDescent="0.25">
      <c r="C33">
        <v>3</v>
      </c>
      <c r="D33" t="s">
        <v>785</v>
      </c>
      <c r="L33">
        <v>19.5</v>
      </c>
      <c r="Q33">
        <v>1950</v>
      </c>
    </row>
    <row r="34" spans="3:19" x14ac:dyDescent="0.25">
      <c r="C34">
        <v>3</v>
      </c>
      <c r="D34">
        <v>0</v>
      </c>
      <c r="L34">
        <v>19.5</v>
      </c>
      <c r="Q34">
        <v>1950</v>
      </c>
    </row>
    <row r="35" spans="3:19" x14ac:dyDescent="0.25">
      <c r="C35" t="s">
        <v>786</v>
      </c>
      <c r="E35">
        <v>83.17</v>
      </c>
      <c r="I35">
        <v>11366</v>
      </c>
      <c r="J35">
        <v>34.5</v>
      </c>
      <c r="K35">
        <v>7</v>
      </c>
      <c r="L35">
        <v>605.5</v>
      </c>
      <c r="O35">
        <v>25827</v>
      </c>
      <c r="P35">
        <v>25827</v>
      </c>
      <c r="Q35">
        <v>3133185</v>
      </c>
      <c r="R35">
        <v>150</v>
      </c>
      <c r="S35">
        <v>9051.0752688172033</v>
      </c>
    </row>
    <row r="36" spans="3:19" x14ac:dyDescent="0.25">
      <c r="C36">
        <v>4</v>
      </c>
      <c r="D36" t="s">
        <v>163</v>
      </c>
      <c r="E36">
        <v>29.720000000000002</v>
      </c>
      <c r="I36">
        <v>3804.9</v>
      </c>
      <c r="K36">
        <v>46</v>
      </c>
      <c r="L36">
        <v>19.5</v>
      </c>
      <c r="Q36">
        <v>1543203</v>
      </c>
      <c r="S36">
        <v>7301.0752688172042</v>
      </c>
    </row>
    <row r="37" spans="3:19" x14ac:dyDescent="0.25">
      <c r="C37">
        <v>4</v>
      </c>
      <c r="D37">
        <v>99</v>
      </c>
      <c r="S37">
        <v>7301.0752688172042</v>
      </c>
    </row>
    <row r="38" spans="3:19" x14ac:dyDescent="0.25">
      <c r="C38">
        <v>4</v>
      </c>
      <c r="D38">
        <v>203</v>
      </c>
      <c r="E38">
        <v>29.720000000000002</v>
      </c>
      <c r="I38">
        <v>3804.9</v>
      </c>
      <c r="K38">
        <v>46</v>
      </c>
      <c r="L38">
        <v>19.5</v>
      </c>
      <c r="Q38">
        <v>1543203</v>
      </c>
    </row>
    <row r="39" spans="3:19" x14ac:dyDescent="0.25">
      <c r="C39">
        <v>4</v>
      </c>
      <c r="D39" t="s">
        <v>781</v>
      </c>
      <c r="E39">
        <v>52.45</v>
      </c>
      <c r="I39">
        <v>5798.5</v>
      </c>
      <c r="J39">
        <v>7.5</v>
      </c>
      <c r="L39">
        <v>1115</v>
      </c>
      <c r="O39">
        <v>750</v>
      </c>
      <c r="P39">
        <v>750</v>
      </c>
      <c r="Q39">
        <v>1654531</v>
      </c>
      <c r="S39">
        <v>1750</v>
      </c>
    </row>
    <row r="40" spans="3:19" x14ac:dyDescent="0.25">
      <c r="C40">
        <v>4</v>
      </c>
      <c r="D40">
        <v>303</v>
      </c>
      <c r="S40">
        <v>1750</v>
      </c>
    </row>
    <row r="41" spans="3:19" x14ac:dyDescent="0.25">
      <c r="C41">
        <v>4</v>
      </c>
      <c r="D41">
        <v>419</v>
      </c>
      <c r="E41">
        <v>27.450000000000003</v>
      </c>
      <c r="I41">
        <v>3142.5</v>
      </c>
      <c r="J41">
        <v>7.5</v>
      </c>
      <c r="O41">
        <v>750</v>
      </c>
      <c r="P41">
        <v>750</v>
      </c>
      <c r="Q41">
        <v>1003722</v>
      </c>
    </row>
    <row r="42" spans="3:19" x14ac:dyDescent="0.25">
      <c r="C42">
        <v>4</v>
      </c>
      <c r="D42">
        <v>642</v>
      </c>
      <c r="E42">
        <v>25</v>
      </c>
      <c r="I42">
        <v>2656</v>
      </c>
      <c r="L42">
        <v>1115</v>
      </c>
      <c r="Q42">
        <v>650809</v>
      </c>
    </row>
    <row r="43" spans="3:19" x14ac:dyDescent="0.25">
      <c r="C43">
        <v>4</v>
      </c>
      <c r="D43" t="s">
        <v>782</v>
      </c>
      <c r="E43">
        <v>1</v>
      </c>
      <c r="I43">
        <v>96</v>
      </c>
      <c r="Q43">
        <v>40855</v>
      </c>
    </row>
    <row r="44" spans="3:19" x14ac:dyDescent="0.25">
      <c r="C44">
        <v>4</v>
      </c>
      <c r="D44">
        <v>25</v>
      </c>
      <c r="Q44">
        <v>4900</v>
      </c>
    </row>
    <row r="45" spans="3:19" x14ac:dyDescent="0.25">
      <c r="C45">
        <v>4</v>
      </c>
      <c r="D45">
        <v>30</v>
      </c>
      <c r="E45">
        <v>1</v>
      </c>
      <c r="I45">
        <v>96</v>
      </c>
      <c r="Q45">
        <v>35955</v>
      </c>
    </row>
    <row r="46" spans="3:19" x14ac:dyDescent="0.25">
      <c r="C46">
        <v>4</v>
      </c>
      <c r="D46" t="s">
        <v>785</v>
      </c>
      <c r="L46">
        <v>228.5</v>
      </c>
      <c r="Q46">
        <v>22850</v>
      </c>
    </row>
    <row r="47" spans="3:19" x14ac:dyDescent="0.25">
      <c r="C47">
        <v>4</v>
      </c>
      <c r="D47">
        <v>0</v>
      </c>
      <c r="L47">
        <v>228.5</v>
      </c>
      <c r="Q47">
        <v>22850</v>
      </c>
    </row>
    <row r="48" spans="3:19" x14ac:dyDescent="0.25">
      <c r="C48" t="s">
        <v>787</v>
      </c>
      <c r="E48">
        <v>83.17</v>
      </c>
      <c r="I48">
        <v>9699.4</v>
      </c>
      <c r="J48">
        <v>7.5</v>
      </c>
      <c r="K48">
        <v>46</v>
      </c>
      <c r="L48">
        <v>1363</v>
      </c>
      <c r="O48">
        <v>750</v>
      </c>
      <c r="P48">
        <v>750</v>
      </c>
      <c r="Q48">
        <v>3261439</v>
      </c>
      <c r="S48">
        <v>9051.0752688172033</v>
      </c>
    </row>
    <row r="49" spans="3:19" x14ac:dyDescent="0.25">
      <c r="C49">
        <v>5</v>
      </c>
      <c r="D49" t="s">
        <v>163</v>
      </c>
      <c r="E49">
        <v>29.720000000000002</v>
      </c>
      <c r="I49">
        <v>4446.1000000000004</v>
      </c>
      <c r="J49">
        <v>36</v>
      </c>
      <c r="K49">
        <v>75</v>
      </c>
      <c r="L49">
        <v>24</v>
      </c>
      <c r="Q49">
        <v>1484376</v>
      </c>
      <c r="S49">
        <v>7301.0752688172042</v>
      </c>
    </row>
    <row r="50" spans="3:19" x14ac:dyDescent="0.25">
      <c r="C50">
        <v>5</v>
      </c>
      <c r="D50">
        <v>99</v>
      </c>
      <c r="S50">
        <v>7301.0752688172042</v>
      </c>
    </row>
    <row r="51" spans="3:19" x14ac:dyDescent="0.25">
      <c r="C51">
        <v>5</v>
      </c>
      <c r="D51">
        <v>203</v>
      </c>
      <c r="E51">
        <v>29.720000000000002</v>
      </c>
      <c r="I51">
        <v>4446.1000000000004</v>
      </c>
      <c r="J51">
        <v>36</v>
      </c>
      <c r="K51">
        <v>75</v>
      </c>
      <c r="L51">
        <v>24</v>
      </c>
      <c r="Q51">
        <v>1484376</v>
      </c>
    </row>
    <row r="52" spans="3:19" x14ac:dyDescent="0.25">
      <c r="C52">
        <v>5</v>
      </c>
      <c r="D52" t="s">
        <v>781</v>
      </c>
      <c r="E52">
        <v>53.45</v>
      </c>
      <c r="I52">
        <v>8161.5</v>
      </c>
      <c r="J52">
        <v>49</v>
      </c>
      <c r="L52">
        <v>126.5</v>
      </c>
      <c r="O52">
        <v>9500</v>
      </c>
      <c r="P52">
        <v>9500</v>
      </c>
      <c r="Q52">
        <v>1550401</v>
      </c>
      <c r="S52">
        <v>1750</v>
      </c>
    </row>
    <row r="53" spans="3:19" x14ac:dyDescent="0.25">
      <c r="C53">
        <v>5</v>
      </c>
      <c r="D53">
        <v>303</v>
      </c>
      <c r="S53">
        <v>1750</v>
      </c>
    </row>
    <row r="54" spans="3:19" x14ac:dyDescent="0.25">
      <c r="C54">
        <v>5</v>
      </c>
      <c r="D54">
        <v>419</v>
      </c>
      <c r="E54">
        <v>28.450000000000003</v>
      </c>
      <c r="I54">
        <v>4545.5</v>
      </c>
      <c r="J54">
        <v>49</v>
      </c>
      <c r="L54">
        <v>22</v>
      </c>
      <c r="O54">
        <v>5000</v>
      </c>
      <c r="P54">
        <v>5000</v>
      </c>
      <c r="Q54">
        <v>1006890</v>
      </c>
    </row>
    <row r="55" spans="3:19" x14ac:dyDescent="0.25">
      <c r="C55">
        <v>5</v>
      </c>
      <c r="D55">
        <v>642</v>
      </c>
      <c r="E55">
        <v>25</v>
      </c>
      <c r="I55">
        <v>3616</v>
      </c>
      <c r="L55">
        <v>104.5</v>
      </c>
      <c r="O55">
        <v>4500</v>
      </c>
      <c r="P55">
        <v>4500</v>
      </c>
      <c r="Q55">
        <v>543511</v>
      </c>
    </row>
    <row r="56" spans="3:19" x14ac:dyDescent="0.25">
      <c r="C56">
        <v>5</v>
      </c>
      <c r="D56" t="s">
        <v>782</v>
      </c>
      <c r="E56">
        <v>1</v>
      </c>
      <c r="I56">
        <v>168</v>
      </c>
      <c r="Q56">
        <v>35465</v>
      </c>
    </row>
    <row r="57" spans="3:19" x14ac:dyDescent="0.25">
      <c r="C57">
        <v>5</v>
      </c>
      <c r="D57">
        <v>30</v>
      </c>
      <c r="E57">
        <v>1</v>
      </c>
      <c r="I57">
        <v>168</v>
      </c>
      <c r="Q57">
        <v>35465</v>
      </c>
    </row>
    <row r="58" spans="3:19" x14ac:dyDescent="0.25">
      <c r="C58">
        <v>5</v>
      </c>
      <c r="D58" t="s">
        <v>785</v>
      </c>
      <c r="L58">
        <v>84</v>
      </c>
    </row>
    <row r="59" spans="3:19" x14ac:dyDescent="0.25">
      <c r="C59">
        <v>5</v>
      </c>
      <c r="D59">
        <v>0</v>
      </c>
      <c r="L59">
        <v>84</v>
      </c>
    </row>
    <row r="60" spans="3:19" x14ac:dyDescent="0.25">
      <c r="C60" t="s">
        <v>788</v>
      </c>
      <c r="E60">
        <v>84.17</v>
      </c>
      <c r="I60">
        <v>12775.6</v>
      </c>
      <c r="J60">
        <v>85</v>
      </c>
      <c r="K60">
        <v>75</v>
      </c>
      <c r="L60">
        <v>234.5</v>
      </c>
      <c r="O60">
        <v>9500</v>
      </c>
      <c r="P60">
        <v>9500</v>
      </c>
      <c r="Q60">
        <v>3070242</v>
      </c>
      <c r="S60">
        <v>9051.0752688172033</v>
      </c>
    </row>
    <row r="61" spans="3:19" x14ac:dyDescent="0.25">
      <c r="C61">
        <v>6</v>
      </c>
      <c r="D61" t="s">
        <v>163</v>
      </c>
      <c r="E61">
        <v>30.720000000000006</v>
      </c>
      <c r="I61">
        <v>4545.2000000000007</v>
      </c>
      <c r="J61">
        <v>59</v>
      </c>
      <c r="K61">
        <v>43.5</v>
      </c>
      <c r="O61">
        <v>1500</v>
      </c>
      <c r="P61">
        <v>1500</v>
      </c>
      <c r="Q61">
        <v>1551390</v>
      </c>
      <c r="S61">
        <v>7301.0752688172042</v>
      </c>
    </row>
    <row r="62" spans="3:19" x14ac:dyDescent="0.25">
      <c r="C62">
        <v>6</v>
      </c>
      <c r="D62">
        <v>99</v>
      </c>
      <c r="S62">
        <v>7301.0752688172042</v>
      </c>
    </row>
    <row r="63" spans="3:19" x14ac:dyDescent="0.25">
      <c r="C63">
        <v>6</v>
      </c>
      <c r="D63">
        <v>203</v>
      </c>
      <c r="E63">
        <v>30.720000000000006</v>
      </c>
      <c r="I63">
        <v>4545.2000000000007</v>
      </c>
      <c r="J63">
        <v>59</v>
      </c>
      <c r="K63">
        <v>43.5</v>
      </c>
      <c r="O63">
        <v>1500</v>
      </c>
      <c r="P63">
        <v>1500</v>
      </c>
      <c r="Q63">
        <v>1551390</v>
      </c>
    </row>
    <row r="64" spans="3:19" x14ac:dyDescent="0.25">
      <c r="C64">
        <v>6</v>
      </c>
      <c r="D64" t="s">
        <v>781</v>
      </c>
      <c r="E64">
        <v>53.45</v>
      </c>
      <c r="I64">
        <v>8515</v>
      </c>
      <c r="J64">
        <v>39.5</v>
      </c>
      <c r="L64">
        <v>40</v>
      </c>
      <c r="O64">
        <v>6778</v>
      </c>
      <c r="P64">
        <v>6778</v>
      </c>
      <c r="Q64">
        <v>1585654</v>
      </c>
      <c r="S64">
        <v>1750</v>
      </c>
    </row>
    <row r="65" spans="3:19" x14ac:dyDescent="0.25">
      <c r="C65">
        <v>6</v>
      </c>
      <c r="D65">
        <v>303</v>
      </c>
      <c r="S65">
        <v>1750</v>
      </c>
    </row>
    <row r="66" spans="3:19" x14ac:dyDescent="0.25">
      <c r="C66">
        <v>6</v>
      </c>
      <c r="D66">
        <v>419</v>
      </c>
      <c r="E66">
        <v>28.450000000000003</v>
      </c>
      <c r="I66">
        <v>4675</v>
      </c>
      <c r="J66">
        <v>39.5</v>
      </c>
      <c r="L66">
        <v>40</v>
      </c>
      <c r="O66">
        <v>1500</v>
      </c>
      <c r="P66">
        <v>1500</v>
      </c>
      <c r="Q66">
        <v>1025172</v>
      </c>
    </row>
    <row r="67" spans="3:19" x14ac:dyDescent="0.25">
      <c r="C67">
        <v>6</v>
      </c>
      <c r="D67">
        <v>642</v>
      </c>
      <c r="E67">
        <v>25</v>
      </c>
      <c r="I67">
        <v>3840</v>
      </c>
      <c r="O67">
        <v>5278</v>
      </c>
      <c r="P67">
        <v>5278</v>
      </c>
      <c r="Q67">
        <v>560482</v>
      </c>
    </row>
    <row r="68" spans="3:19" x14ac:dyDescent="0.25">
      <c r="C68">
        <v>6</v>
      </c>
      <c r="D68" t="s">
        <v>782</v>
      </c>
      <c r="E68">
        <v>1</v>
      </c>
      <c r="I68">
        <v>176</v>
      </c>
      <c r="Q68">
        <v>35465</v>
      </c>
    </row>
    <row r="69" spans="3:19" x14ac:dyDescent="0.25">
      <c r="C69">
        <v>6</v>
      </c>
      <c r="D69">
        <v>30</v>
      </c>
      <c r="E69">
        <v>1</v>
      </c>
      <c r="I69">
        <v>176</v>
      </c>
      <c r="Q69">
        <v>35465</v>
      </c>
    </row>
    <row r="70" spans="3:19" x14ac:dyDescent="0.25">
      <c r="C70">
        <v>6</v>
      </c>
      <c r="D70" t="s">
        <v>785</v>
      </c>
      <c r="L70">
        <v>88</v>
      </c>
    </row>
    <row r="71" spans="3:19" x14ac:dyDescent="0.25">
      <c r="C71">
        <v>6</v>
      </c>
      <c r="D71">
        <v>0</v>
      </c>
      <c r="L71">
        <v>88</v>
      </c>
    </row>
    <row r="72" spans="3:19" x14ac:dyDescent="0.25">
      <c r="C72" t="s">
        <v>789</v>
      </c>
      <c r="E72">
        <v>85.170000000000016</v>
      </c>
      <c r="I72">
        <v>13236.2</v>
      </c>
      <c r="J72">
        <v>98.5</v>
      </c>
      <c r="K72">
        <v>43.5</v>
      </c>
      <c r="L72">
        <v>128</v>
      </c>
      <c r="O72">
        <v>8278</v>
      </c>
      <c r="P72">
        <v>8278</v>
      </c>
      <c r="Q72">
        <v>3172509</v>
      </c>
      <c r="S72">
        <v>9051.0752688172033</v>
      </c>
    </row>
    <row r="73" spans="3:19" x14ac:dyDescent="0.25">
      <c r="C73">
        <v>7</v>
      </c>
      <c r="D73" t="s">
        <v>163</v>
      </c>
      <c r="E73">
        <v>31.220000000000002</v>
      </c>
      <c r="I73">
        <v>4540.3500000000004</v>
      </c>
      <c r="J73">
        <v>46.5</v>
      </c>
      <c r="K73">
        <v>25</v>
      </c>
      <c r="O73">
        <v>671439</v>
      </c>
      <c r="P73">
        <v>671439</v>
      </c>
      <c r="Q73">
        <v>2296828</v>
      </c>
      <c r="R73">
        <v>8900</v>
      </c>
      <c r="S73">
        <v>7301.0752688172042</v>
      </c>
    </row>
    <row r="74" spans="3:19" x14ac:dyDescent="0.25">
      <c r="C74">
        <v>7</v>
      </c>
      <c r="D74">
        <v>99</v>
      </c>
      <c r="R74">
        <v>8900</v>
      </c>
      <c r="S74">
        <v>7301.0752688172042</v>
      </c>
    </row>
    <row r="75" spans="3:19" x14ac:dyDescent="0.25">
      <c r="C75">
        <v>7</v>
      </c>
      <c r="D75">
        <v>203</v>
      </c>
      <c r="E75">
        <v>31.220000000000002</v>
      </c>
      <c r="I75">
        <v>4540.3500000000004</v>
      </c>
      <c r="J75">
        <v>46.5</v>
      </c>
      <c r="K75">
        <v>25</v>
      </c>
      <c r="O75">
        <v>671439</v>
      </c>
      <c r="P75">
        <v>671439</v>
      </c>
      <c r="Q75">
        <v>2296828</v>
      </c>
    </row>
    <row r="76" spans="3:19" x14ac:dyDescent="0.25">
      <c r="C76">
        <v>7</v>
      </c>
      <c r="D76" t="s">
        <v>781</v>
      </c>
      <c r="E76">
        <v>51.45</v>
      </c>
      <c r="I76">
        <v>7378.5</v>
      </c>
      <c r="J76">
        <v>45</v>
      </c>
      <c r="L76">
        <v>46</v>
      </c>
      <c r="O76">
        <v>530846</v>
      </c>
      <c r="P76">
        <v>530846</v>
      </c>
      <c r="Q76">
        <v>2151282</v>
      </c>
      <c r="S76">
        <v>1750</v>
      </c>
    </row>
    <row r="77" spans="3:19" x14ac:dyDescent="0.25">
      <c r="C77">
        <v>7</v>
      </c>
      <c r="D77">
        <v>303</v>
      </c>
      <c r="S77">
        <v>1750</v>
      </c>
    </row>
    <row r="78" spans="3:19" x14ac:dyDescent="0.25">
      <c r="C78">
        <v>7</v>
      </c>
      <c r="D78">
        <v>419</v>
      </c>
      <c r="E78">
        <v>28.450000000000003</v>
      </c>
      <c r="I78">
        <v>4318.5</v>
      </c>
      <c r="J78">
        <v>45</v>
      </c>
      <c r="L78">
        <v>46</v>
      </c>
      <c r="O78">
        <v>341681</v>
      </c>
      <c r="P78">
        <v>341681</v>
      </c>
      <c r="Q78">
        <v>1385814</v>
      </c>
    </row>
    <row r="79" spans="3:19" x14ac:dyDescent="0.25">
      <c r="C79">
        <v>7</v>
      </c>
      <c r="D79">
        <v>642</v>
      </c>
      <c r="E79">
        <v>23</v>
      </c>
      <c r="I79">
        <v>3060</v>
      </c>
      <c r="O79">
        <v>189165</v>
      </c>
      <c r="P79">
        <v>189165</v>
      </c>
      <c r="Q79">
        <v>765468</v>
      </c>
    </row>
    <row r="80" spans="3:19" x14ac:dyDescent="0.25">
      <c r="C80">
        <v>7</v>
      </c>
      <c r="D80" t="s">
        <v>782</v>
      </c>
      <c r="E80">
        <v>1</v>
      </c>
      <c r="I80">
        <v>148</v>
      </c>
      <c r="O80">
        <v>9369</v>
      </c>
      <c r="P80">
        <v>9369</v>
      </c>
      <c r="Q80">
        <v>45282</v>
      </c>
    </row>
    <row r="81" spans="3:19" x14ac:dyDescent="0.25">
      <c r="C81">
        <v>7</v>
      </c>
      <c r="D81">
        <v>30</v>
      </c>
      <c r="E81">
        <v>1</v>
      </c>
      <c r="I81">
        <v>148</v>
      </c>
      <c r="O81">
        <v>9369</v>
      </c>
      <c r="P81">
        <v>9369</v>
      </c>
      <c r="Q81">
        <v>45282</v>
      </c>
    </row>
    <row r="82" spans="3:19" x14ac:dyDescent="0.25">
      <c r="C82">
        <v>7</v>
      </c>
      <c r="D82" t="s">
        <v>785</v>
      </c>
      <c r="L82">
        <v>92</v>
      </c>
    </row>
    <row r="83" spans="3:19" x14ac:dyDescent="0.25">
      <c r="C83">
        <v>7</v>
      </c>
      <c r="D83">
        <v>0</v>
      </c>
      <c r="L83">
        <v>92</v>
      </c>
    </row>
    <row r="84" spans="3:19" x14ac:dyDescent="0.25">
      <c r="C84" t="s">
        <v>790</v>
      </c>
      <c r="E84">
        <v>83.67</v>
      </c>
      <c r="I84">
        <v>12066.85</v>
      </c>
      <c r="J84">
        <v>91.5</v>
      </c>
      <c r="K84">
        <v>25</v>
      </c>
      <c r="L84">
        <v>138</v>
      </c>
      <c r="O84">
        <v>1211654</v>
      </c>
      <c r="P84">
        <v>1211654</v>
      </c>
      <c r="Q84">
        <v>4493392</v>
      </c>
      <c r="R84">
        <v>8900</v>
      </c>
      <c r="S84">
        <v>9051.0752688172033</v>
      </c>
    </row>
  </sheetData>
  <hyperlinks>
    <hyperlink ref="A2" location="Obsah!A1" display="Zpět na Obsah  KL 01  1.-4.měsíc" xr:uid="{7226614D-7B37-487B-A722-666E3A14F308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802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9280</v>
      </c>
      <c r="C3" s="189">
        <f t="shared" ref="C3:Z3" si="0">SUBTOTAL(9,C6:C1048576)</f>
        <v>4</v>
      </c>
      <c r="D3" s="189"/>
      <c r="E3" s="189">
        <f>SUBTOTAL(9,E6:E1048576)/4</f>
        <v>26173</v>
      </c>
      <c r="F3" s="189"/>
      <c r="G3" s="189">
        <f t="shared" si="0"/>
        <v>4</v>
      </c>
      <c r="H3" s="189">
        <f>SUBTOTAL(9,H6:H1048576)/4</f>
        <v>20258</v>
      </c>
      <c r="I3" s="192">
        <f>IF(B3&lt;&gt;0,H3/B3,"")</f>
        <v>2.1829741379310343</v>
      </c>
      <c r="J3" s="190">
        <f>IF(E3&lt;&gt;0,H3/E3,"")</f>
        <v>0.77400374431666219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13"/>
      <c r="B5" s="414">
        <v>2018</v>
      </c>
      <c r="C5" s="415"/>
      <c r="D5" s="415"/>
      <c r="E5" s="415">
        <v>2019</v>
      </c>
      <c r="F5" s="415"/>
      <c r="G5" s="415"/>
      <c r="H5" s="415">
        <v>2020</v>
      </c>
      <c r="I5" s="416" t="s">
        <v>217</v>
      </c>
      <c r="J5" s="417" t="s">
        <v>2</v>
      </c>
      <c r="K5" s="414">
        <v>2015</v>
      </c>
      <c r="L5" s="415"/>
      <c r="M5" s="415"/>
      <c r="N5" s="415">
        <v>2019</v>
      </c>
      <c r="O5" s="415"/>
      <c r="P5" s="415"/>
      <c r="Q5" s="415">
        <v>2020</v>
      </c>
      <c r="R5" s="416" t="s">
        <v>217</v>
      </c>
      <c r="S5" s="417" t="s">
        <v>2</v>
      </c>
      <c r="T5" s="414">
        <v>2015</v>
      </c>
      <c r="U5" s="415"/>
      <c r="V5" s="415"/>
      <c r="W5" s="415">
        <v>2019</v>
      </c>
      <c r="X5" s="415"/>
      <c r="Y5" s="415"/>
      <c r="Z5" s="415">
        <v>2020</v>
      </c>
      <c r="AA5" s="416" t="s">
        <v>217</v>
      </c>
      <c r="AB5" s="417" t="s">
        <v>2</v>
      </c>
    </row>
    <row r="6" spans="1:28" ht="14.45" customHeight="1" x14ac:dyDescent="0.25">
      <c r="A6" s="418" t="s">
        <v>800</v>
      </c>
      <c r="B6" s="419">
        <v>9280</v>
      </c>
      <c r="C6" s="420">
        <v>1</v>
      </c>
      <c r="D6" s="420">
        <v>0.35456386352347841</v>
      </c>
      <c r="E6" s="419">
        <v>26173</v>
      </c>
      <c r="F6" s="420">
        <v>2.8203663793103448</v>
      </c>
      <c r="G6" s="420">
        <v>1</v>
      </c>
      <c r="H6" s="419">
        <v>20258</v>
      </c>
      <c r="I6" s="420">
        <v>2.1829741379310343</v>
      </c>
      <c r="J6" s="420">
        <v>0.77400374431666219</v>
      </c>
      <c r="K6" s="419"/>
      <c r="L6" s="420"/>
      <c r="M6" s="420"/>
      <c r="N6" s="419"/>
      <c r="O6" s="420"/>
      <c r="P6" s="420"/>
      <c r="Q6" s="419"/>
      <c r="R6" s="420"/>
      <c r="S6" s="420"/>
      <c r="T6" s="419"/>
      <c r="U6" s="420"/>
      <c r="V6" s="420"/>
      <c r="W6" s="419"/>
      <c r="X6" s="420"/>
      <c r="Y6" s="420"/>
      <c r="Z6" s="419"/>
      <c r="AA6" s="420"/>
      <c r="AB6" s="421"/>
    </row>
    <row r="7" spans="1:28" ht="14.45" customHeight="1" thickBot="1" x14ac:dyDescent="0.3">
      <c r="A7" s="425" t="s">
        <v>801</v>
      </c>
      <c r="B7" s="422">
        <v>9280</v>
      </c>
      <c r="C7" s="423">
        <v>1</v>
      </c>
      <c r="D7" s="423">
        <v>0.35456386352347841</v>
      </c>
      <c r="E7" s="422">
        <v>26173</v>
      </c>
      <c r="F7" s="423">
        <v>2.8203663793103448</v>
      </c>
      <c r="G7" s="423">
        <v>1</v>
      </c>
      <c r="H7" s="422">
        <v>20258</v>
      </c>
      <c r="I7" s="423">
        <v>2.1829741379310343</v>
      </c>
      <c r="J7" s="423">
        <v>0.77400374431666219</v>
      </c>
      <c r="K7" s="422"/>
      <c r="L7" s="423"/>
      <c r="M7" s="423"/>
      <c r="N7" s="422"/>
      <c r="O7" s="423"/>
      <c r="P7" s="423"/>
      <c r="Q7" s="422"/>
      <c r="R7" s="423"/>
      <c r="S7" s="423"/>
      <c r="T7" s="422"/>
      <c r="U7" s="423"/>
      <c r="V7" s="423"/>
      <c r="W7" s="422"/>
      <c r="X7" s="423"/>
      <c r="Y7" s="423"/>
      <c r="Z7" s="422"/>
      <c r="AA7" s="423"/>
      <c r="AB7" s="424"/>
    </row>
    <row r="8" spans="1:28" ht="14.45" customHeight="1" thickBot="1" x14ac:dyDescent="0.25"/>
    <row r="9" spans="1:28" ht="14.45" customHeight="1" x14ac:dyDescent="0.25">
      <c r="A9" s="418" t="s">
        <v>803</v>
      </c>
      <c r="B9" s="419">
        <v>9280</v>
      </c>
      <c r="C9" s="420">
        <v>1</v>
      </c>
      <c r="D9" s="420">
        <v>0.35456386352347841</v>
      </c>
      <c r="E9" s="419">
        <v>26173</v>
      </c>
      <c r="F9" s="420">
        <v>2.8203663793103448</v>
      </c>
      <c r="G9" s="420">
        <v>1</v>
      </c>
      <c r="H9" s="419">
        <v>20258</v>
      </c>
      <c r="I9" s="420">
        <v>2.1829741379310343</v>
      </c>
      <c r="J9" s="421">
        <v>0.77400374431666219</v>
      </c>
    </row>
    <row r="10" spans="1:28" ht="14.45" customHeight="1" x14ac:dyDescent="0.25">
      <c r="A10" s="429" t="s">
        <v>804</v>
      </c>
      <c r="B10" s="426">
        <v>9280</v>
      </c>
      <c r="C10" s="427">
        <v>1</v>
      </c>
      <c r="D10" s="427">
        <v>0.35456386352347841</v>
      </c>
      <c r="E10" s="426">
        <v>26173</v>
      </c>
      <c r="F10" s="427">
        <v>2.8203663793103448</v>
      </c>
      <c r="G10" s="427">
        <v>1</v>
      </c>
      <c r="H10" s="426">
        <v>235</v>
      </c>
      <c r="I10" s="427">
        <v>2.5323275862068964E-2</v>
      </c>
      <c r="J10" s="428">
        <v>8.9787185267260154E-3</v>
      </c>
    </row>
    <row r="11" spans="1:28" ht="14.45" customHeight="1" thickBot="1" x14ac:dyDescent="0.3">
      <c r="A11" s="425" t="s">
        <v>805</v>
      </c>
      <c r="B11" s="422"/>
      <c r="C11" s="423"/>
      <c r="D11" s="423"/>
      <c r="E11" s="422"/>
      <c r="F11" s="423"/>
      <c r="G11" s="423"/>
      <c r="H11" s="422">
        <v>20023</v>
      </c>
      <c r="I11" s="423"/>
      <c r="J11" s="424"/>
    </row>
    <row r="12" spans="1:28" ht="14.45" customHeight="1" x14ac:dyDescent="0.2">
      <c r="A12" s="430" t="s">
        <v>192</v>
      </c>
    </row>
    <row r="13" spans="1:28" ht="14.45" customHeight="1" x14ac:dyDescent="0.2">
      <c r="A13" s="431" t="s">
        <v>806</v>
      </c>
    </row>
    <row r="14" spans="1:28" ht="14.45" customHeight="1" x14ac:dyDescent="0.2">
      <c r="A14" s="430" t="s">
        <v>807</v>
      </c>
    </row>
    <row r="15" spans="1:28" ht="14.45" customHeight="1" x14ac:dyDescent="0.2">
      <c r="A15" s="430" t="s">
        <v>808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92C092F-1041-49F2-B10F-98EEBEDF195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810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19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48</v>
      </c>
      <c r="C3" s="216">
        <f t="shared" si="0"/>
        <v>131</v>
      </c>
      <c r="D3" s="228">
        <f t="shared" si="0"/>
        <v>97</v>
      </c>
      <c r="E3" s="191">
        <f t="shared" si="0"/>
        <v>9280</v>
      </c>
      <c r="F3" s="189">
        <f t="shared" si="0"/>
        <v>26173</v>
      </c>
      <c r="G3" s="217">
        <f t="shared" si="0"/>
        <v>20258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13"/>
      <c r="B5" s="414">
        <v>2018</v>
      </c>
      <c r="C5" s="415">
        <v>2019</v>
      </c>
      <c r="D5" s="432">
        <v>2020</v>
      </c>
      <c r="E5" s="414">
        <v>2018</v>
      </c>
      <c r="F5" s="415">
        <v>2019</v>
      </c>
      <c r="G5" s="432">
        <v>2020</v>
      </c>
    </row>
    <row r="6" spans="1:7" ht="14.45" customHeight="1" x14ac:dyDescent="0.2">
      <c r="A6" s="437" t="s">
        <v>804</v>
      </c>
      <c r="B6" s="399">
        <v>48</v>
      </c>
      <c r="C6" s="399">
        <v>131</v>
      </c>
      <c r="D6" s="399">
        <v>1</v>
      </c>
      <c r="E6" s="433">
        <v>9280</v>
      </c>
      <c r="F6" s="433">
        <v>26173</v>
      </c>
      <c r="G6" s="434">
        <v>235</v>
      </c>
    </row>
    <row r="7" spans="1:7" ht="14.45" customHeight="1" thickBot="1" x14ac:dyDescent="0.25">
      <c r="A7" s="438" t="s">
        <v>809</v>
      </c>
      <c r="B7" s="411"/>
      <c r="C7" s="411"/>
      <c r="D7" s="411">
        <v>96</v>
      </c>
      <c r="E7" s="435"/>
      <c r="F7" s="435"/>
      <c r="G7" s="436">
        <v>20023</v>
      </c>
    </row>
    <row r="8" spans="1:7" ht="14.45" customHeight="1" x14ac:dyDescent="0.2">
      <c r="A8" s="430" t="s">
        <v>192</v>
      </c>
    </row>
    <row r="9" spans="1:7" ht="14.45" customHeight="1" x14ac:dyDescent="0.2">
      <c r="A9" s="431" t="s">
        <v>806</v>
      </c>
    </row>
    <row r="10" spans="1:7" ht="14.45" customHeight="1" x14ac:dyDescent="0.2">
      <c r="A10" s="430" t="s">
        <v>807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5546F78-5F30-4659-88B5-6554D0771ECF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819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48</v>
      </c>
      <c r="H3" s="78">
        <f t="shared" si="0"/>
        <v>9280</v>
      </c>
      <c r="I3" s="58"/>
      <c r="J3" s="58"/>
      <c r="K3" s="78">
        <f t="shared" si="0"/>
        <v>131</v>
      </c>
      <c r="L3" s="78">
        <f t="shared" si="0"/>
        <v>26173</v>
      </c>
      <c r="M3" s="58"/>
      <c r="N3" s="58"/>
      <c r="O3" s="78">
        <f t="shared" si="0"/>
        <v>97</v>
      </c>
      <c r="P3" s="78">
        <f t="shared" si="0"/>
        <v>20258</v>
      </c>
      <c r="Q3" s="59">
        <f>IF(L3=0,0,P3/L3)</f>
        <v>0.77400374431666219</v>
      </c>
      <c r="R3" s="79">
        <f>IF(O3=0,0,P3/O3)</f>
        <v>208.84536082474227</v>
      </c>
    </row>
    <row r="4" spans="1:18" ht="14.45" customHeight="1" x14ac:dyDescent="0.2">
      <c r="A4" s="366" t="s">
        <v>159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2018</v>
      </c>
      <c r="H4" s="371"/>
      <c r="I4" s="76"/>
      <c r="J4" s="76"/>
      <c r="K4" s="370">
        <v>2019</v>
      </c>
      <c r="L4" s="371"/>
      <c r="M4" s="76"/>
      <c r="N4" s="76"/>
      <c r="O4" s="370">
        <v>2020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39"/>
      <c r="B5" s="439"/>
      <c r="C5" s="440"/>
      <c r="D5" s="441"/>
      <c r="E5" s="442"/>
      <c r="F5" s="443"/>
      <c r="G5" s="444" t="s">
        <v>53</v>
      </c>
      <c r="H5" s="445" t="s">
        <v>10</v>
      </c>
      <c r="I5" s="446"/>
      <c r="J5" s="446"/>
      <c r="K5" s="444" t="s">
        <v>53</v>
      </c>
      <c r="L5" s="445" t="s">
        <v>10</v>
      </c>
      <c r="M5" s="446"/>
      <c r="N5" s="446"/>
      <c r="O5" s="444" t="s">
        <v>53</v>
      </c>
      <c r="P5" s="445" t="s">
        <v>10</v>
      </c>
      <c r="Q5" s="447"/>
      <c r="R5" s="448"/>
    </row>
    <row r="6" spans="1:18" ht="14.45" customHeight="1" x14ac:dyDescent="0.2">
      <c r="A6" s="395"/>
      <c r="B6" s="396" t="s">
        <v>811</v>
      </c>
      <c r="C6" s="396" t="s">
        <v>803</v>
      </c>
      <c r="D6" s="396" t="s">
        <v>812</v>
      </c>
      <c r="E6" s="396" t="s">
        <v>813</v>
      </c>
      <c r="F6" s="396" t="s">
        <v>814</v>
      </c>
      <c r="G6" s="399">
        <v>32</v>
      </c>
      <c r="H6" s="399">
        <v>5568</v>
      </c>
      <c r="I6" s="396">
        <v>0.42422857142857145</v>
      </c>
      <c r="J6" s="396">
        <v>174</v>
      </c>
      <c r="K6" s="399">
        <v>75</v>
      </c>
      <c r="L6" s="399">
        <v>13125</v>
      </c>
      <c r="M6" s="396">
        <v>1</v>
      </c>
      <c r="N6" s="396">
        <v>175</v>
      </c>
      <c r="O6" s="399">
        <v>43</v>
      </c>
      <c r="P6" s="399">
        <v>7568</v>
      </c>
      <c r="Q6" s="449">
        <v>0.57660952380952379</v>
      </c>
      <c r="R6" s="400">
        <v>176</v>
      </c>
    </row>
    <row r="7" spans="1:18" ht="14.45" customHeight="1" x14ac:dyDescent="0.2">
      <c r="A7" s="401"/>
      <c r="B7" s="402" t="s">
        <v>811</v>
      </c>
      <c r="C7" s="402" t="s">
        <v>803</v>
      </c>
      <c r="D7" s="402" t="s">
        <v>812</v>
      </c>
      <c r="E7" s="402" t="s">
        <v>815</v>
      </c>
      <c r="F7" s="402" t="s">
        <v>816</v>
      </c>
      <c r="G7" s="405">
        <v>12</v>
      </c>
      <c r="H7" s="405">
        <v>2784</v>
      </c>
      <c r="I7" s="402">
        <v>0.36207569254779554</v>
      </c>
      <c r="J7" s="402">
        <v>232</v>
      </c>
      <c r="K7" s="405">
        <v>33</v>
      </c>
      <c r="L7" s="405">
        <v>7689</v>
      </c>
      <c r="M7" s="402">
        <v>1</v>
      </c>
      <c r="N7" s="402">
        <v>233</v>
      </c>
      <c r="O7" s="405">
        <v>30</v>
      </c>
      <c r="P7" s="405">
        <v>7050</v>
      </c>
      <c r="Q7" s="450">
        <v>0.91689426453374956</v>
      </c>
      <c r="R7" s="406">
        <v>235</v>
      </c>
    </row>
    <row r="8" spans="1:18" ht="14.45" customHeight="1" thickBot="1" x14ac:dyDescent="0.25">
      <c r="A8" s="407"/>
      <c r="B8" s="408" t="s">
        <v>811</v>
      </c>
      <c r="C8" s="408" t="s">
        <v>803</v>
      </c>
      <c r="D8" s="408" t="s">
        <v>812</v>
      </c>
      <c r="E8" s="408" t="s">
        <v>817</v>
      </c>
      <c r="F8" s="408" t="s">
        <v>818</v>
      </c>
      <c r="G8" s="411">
        <v>4</v>
      </c>
      <c r="H8" s="411">
        <v>928</v>
      </c>
      <c r="I8" s="408">
        <v>0.17316663556633699</v>
      </c>
      <c r="J8" s="408">
        <v>232</v>
      </c>
      <c r="K8" s="411">
        <v>23</v>
      </c>
      <c r="L8" s="411">
        <v>5359</v>
      </c>
      <c r="M8" s="408">
        <v>1</v>
      </c>
      <c r="N8" s="408">
        <v>233</v>
      </c>
      <c r="O8" s="411">
        <v>24</v>
      </c>
      <c r="P8" s="411">
        <v>5640</v>
      </c>
      <c r="Q8" s="451">
        <v>1.0524351558126517</v>
      </c>
      <c r="R8" s="412">
        <v>235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E70830D-B42D-44A8-898B-9B9D5379536F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820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48</v>
      </c>
      <c r="I3" s="78">
        <f t="shared" si="0"/>
        <v>9280</v>
      </c>
      <c r="J3" s="58"/>
      <c r="K3" s="58"/>
      <c r="L3" s="78">
        <f t="shared" si="0"/>
        <v>131</v>
      </c>
      <c r="M3" s="78">
        <f t="shared" si="0"/>
        <v>26173</v>
      </c>
      <c r="N3" s="58"/>
      <c r="O3" s="58"/>
      <c r="P3" s="78">
        <f t="shared" si="0"/>
        <v>97</v>
      </c>
      <c r="Q3" s="78">
        <f t="shared" si="0"/>
        <v>20258</v>
      </c>
      <c r="R3" s="59">
        <f>IF(M3=0,0,Q3/M3)</f>
        <v>0.77400374431666219</v>
      </c>
      <c r="S3" s="79">
        <f>IF(P3=0,0,Q3/P3)</f>
        <v>208.84536082474227</v>
      </c>
    </row>
    <row r="4" spans="1:19" ht="14.45" customHeight="1" x14ac:dyDescent="0.2">
      <c r="A4" s="366" t="s">
        <v>159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2018</v>
      </c>
      <c r="I4" s="371"/>
      <c r="J4" s="76"/>
      <c r="K4" s="76"/>
      <c r="L4" s="370">
        <v>2019</v>
      </c>
      <c r="M4" s="371"/>
      <c r="N4" s="76"/>
      <c r="O4" s="76"/>
      <c r="P4" s="370">
        <v>2020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39"/>
      <c r="B5" s="439"/>
      <c r="C5" s="440"/>
      <c r="D5" s="452"/>
      <c r="E5" s="441"/>
      <c r="F5" s="442"/>
      <c r="G5" s="443"/>
      <c r="H5" s="444" t="s">
        <v>53</v>
      </c>
      <c r="I5" s="445" t="s">
        <v>10</v>
      </c>
      <c r="J5" s="446"/>
      <c r="K5" s="446"/>
      <c r="L5" s="444" t="s">
        <v>53</v>
      </c>
      <c r="M5" s="445" t="s">
        <v>10</v>
      </c>
      <c r="N5" s="446"/>
      <c r="O5" s="446"/>
      <c r="P5" s="444" t="s">
        <v>53</v>
      </c>
      <c r="Q5" s="445" t="s">
        <v>10</v>
      </c>
      <c r="R5" s="447"/>
      <c r="S5" s="448"/>
    </row>
    <row r="6" spans="1:19" ht="14.45" customHeight="1" x14ac:dyDescent="0.2">
      <c r="A6" s="395"/>
      <c r="B6" s="396" t="s">
        <v>811</v>
      </c>
      <c r="C6" s="396" t="s">
        <v>803</v>
      </c>
      <c r="D6" s="396" t="s">
        <v>804</v>
      </c>
      <c r="E6" s="396" t="s">
        <v>812</v>
      </c>
      <c r="F6" s="396" t="s">
        <v>813</v>
      </c>
      <c r="G6" s="396" t="s">
        <v>814</v>
      </c>
      <c r="H6" s="399">
        <v>32</v>
      </c>
      <c r="I6" s="399">
        <v>5568</v>
      </c>
      <c r="J6" s="396">
        <v>0.42422857142857145</v>
      </c>
      <c r="K6" s="396">
        <v>174</v>
      </c>
      <c r="L6" s="399">
        <v>75</v>
      </c>
      <c r="M6" s="399">
        <v>13125</v>
      </c>
      <c r="N6" s="396">
        <v>1</v>
      </c>
      <c r="O6" s="396">
        <v>175</v>
      </c>
      <c r="P6" s="399"/>
      <c r="Q6" s="399"/>
      <c r="R6" s="449"/>
      <c r="S6" s="400"/>
    </row>
    <row r="7" spans="1:19" ht="14.45" customHeight="1" x14ac:dyDescent="0.2">
      <c r="A7" s="401"/>
      <c r="B7" s="402" t="s">
        <v>811</v>
      </c>
      <c r="C7" s="402" t="s">
        <v>803</v>
      </c>
      <c r="D7" s="402" t="s">
        <v>804</v>
      </c>
      <c r="E7" s="402" t="s">
        <v>812</v>
      </c>
      <c r="F7" s="402" t="s">
        <v>815</v>
      </c>
      <c r="G7" s="402" t="s">
        <v>816</v>
      </c>
      <c r="H7" s="405">
        <v>12</v>
      </c>
      <c r="I7" s="405">
        <v>2784</v>
      </c>
      <c r="J7" s="402">
        <v>0.36207569254779554</v>
      </c>
      <c r="K7" s="402">
        <v>232</v>
      </c>
      <c r="L7" s="405">
        <v>33</v>
      </c>
      <c r="M7" s="405">
        <v>7689</v>
      </c>
      <c r="N7" s="402">
        <v>1</v>
      </c>
      <c r="O7" s="402">
        <v>233</v>
      </c>
      <c r="P7" s="405"/>
      <c r="Q7" s="405"/>
      <c r="R7" s="450"/>
      <c r="S7" s="406"/>
    </row>
    <row r="8" spans="1:19" ht="14.45" customHeight="1" x14ac:dyDescent="0.2">
      <c r="A8" s="401"/>
      <c r="B8" s="402" t="s">
        <v>811</v>
      </c>
      <c r="C8" s="402" t="s">
        <v>803</v>
      </c>
      <c r="D8" s="402" t="s">
        <v>804</v>
      </c>
      <c r="E8" s="402" t="s">
        <v>812</v>
      </c>
      <c r="F8" s="402" t="s">
        <v>817</v>
      </c>
      <c r="G8" s="402" t="s">
        <v>818</v>
      </c>
      <c r="H8" s="405">
        <v>4</v>
      </c>
      <c r="I8" s="405">
        <v>928</v>
      </c>
      <c r="J8" s="402">
        <v>0.17316663556633699</v>
      </c>
      <c r="K8" s="402">
        <v>232</v>
      </c>
      <c r="L8" s="405">
        <v>23</v>
      </c>
      <c r="M8" s="405">
        <v>5359</v>
      </c>
      <c r="N8" s="402">
        <v>1</v>
      </c>
      <c r="O8" s="402">
        <v>233</v>
      </c>
      <c r="P8" s="405">
        <v>1</v>
      </c>
      <c r="Q8" s="405">
        <v>235</v>
      </c>
      <c r="R8" s="450">
        <v>4.3851464825527153E-2</v>
      </c>
      <c r="S8" s="406">
        <v>235</v>
      </c>
    </row>
    <row r="9" spans="1:19" ht="14.45" customHeight="1" x14ac:dyDescent="0.2">
      <c r="A9" s="401"/>
      <c r="B9" s="402" t="s">
        <v>811</v>
      </c>
      <c r="C9" s="402" t="s">
        <v>803</v>
      </c>
      <c r="D9" s="402" t="s">
        <v>809</v>
      </c>
      <c r="E9" s="402" t="s">
        <v>812</v>
      </c>
      <c r="F9" s="402" t="s">
        <v>813</v>
      </c>
      <c r="G9" s="402" t="s">
        <v>814</v>
      </c>
      <c r="H9" s="405"/>
      <c r="I9" s="405"/>
      <c r="J9" s="402"/>
      <c r="K9" s="402"/>
      <c r="L9" s="405"/>
      <c r="M9" s="405"/>
      <c r="N9" s="402"/>
      <c r="O9" s="402"/>
      <c r="P9" s="405">
        <v>43</v>
      </c>
      <c r="Q9" s="405">
        <v>7568</v>
      </c>
      <c r="R9" s="450"/>
      <c r="S9" s="406">
        <v>176</v>
      </c>
    </row>
    <row r="10" spans="1:19" ht="14.45" customHeight="1" x14ac:dyDescent="0.2">
      <c r="A10" s="401"/>
      <c r="B10" s="402" t="s">
        <v>811</v>
      </c>
      <c r="C10" s="402" t="s">
        <v>803</v>
      </c>
      <c r="D10" s="402" t="s">
        <v>809</v>
      </c>
      <c r="E10" s="402" t="s">
        <v>812</v>
      </c>
      <c r="F10" s="402" t="s">
        <v>815</v>
      </c>
      <c r="G10" s="402" t="s">
        <v>816</v>
      </c>
      <c r="H10" s="405"/>
      <c r="I10" s="405"/>
      <c r="J10" s="402"/>
      <c r="K10" s="402"/>
      <c r="L10" s="405"/>
      <c r="M10" s="405"/>
      <c r="N10" s="402"/>
      <c r="O10" s="402"/>
      <c r="P10" s="405">
        <v>30</v>
      </c>
      <c r="Q10" s="405">
        <v>7050</v>
      </c>
      <c r="R10" s="450"/>
      <c r="S10" s="406">
        <v>235</v>
      </c>
    </row>
    <row r="11" spans="1:19" ht="14.45" customHeight="1" thickBot="1" x14ac:dyDescent="0.25">
      <c r="A11" s="407"/>
      <c r="B11" s="408" t="s">
        <v>811</v>
      </c>
      <c r="C11" s="408" t="s">
        <v>803</v>
      </c>
      <c r="D11" s="408" t="s">
        <v>809</v>
      </c>
      <c r="E11" s="408" t="s">
        <v>812</v>
      </c>
      <c r="F11" s="408" t="s">
        <v>817</v>
      </c>
      <c r="G11" s="408" t="s">
        <v>818</v>
      </c>
      <c r="H11" s="411"/>
      <c r="I11" s="411"/>
      <c r="J11" s="408"/>
      <c r="K11" s="408"/>
      <c r="L11" s="411"/>
      <c r="M11" s="411"/>
      <c r="N11" s="408"/>
      <c r="O11" s="408"/>
      <c r="P11" s="411">
        <v>23</v>
      </c>
      <c r="Q11" s="411">
        <v>5405</v>
      </c>
      <c r="R11" s="451"/>
      <c r="S11" s="412">
        <v>235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6EB3D8E-03B1-4776-9205-E0A58B5F934B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103182</v>
      </c>
      <c r="C3" s="189">
        <f t="shared" ref="C3:R3" si="0">SUBTOTAL(9,C6:C1048576)</f>
        <v>1.9785652535278988</v>
      </c>
      <c r="D3" s="189">
        <f t="shared" si="0"/>
        <v>808347</v>
      </c>
      <c r="E3" s="189">
        <f t="shared" si="0"/>
        <v>9</v>
      </c>
      <c r="F3" s="189">
        <f t="shared" si="0"/>
        <v>917691</v>
      </c>
      <c r="G3" s="192">
        <f>IF(D3&lt;&gt;0,F3/D3,"")</f>
        <v>1.1352686408188564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13"/>
      <c r="B5" s="414">
        <v>2018</v>
      </c>
      <c r="C5" s="415"/>
      <c r="D5" s="415">
        <v>2019</v>
      </c>
      <c r="E5" s="415"/>
      <c r="F5" s="415">
        <v>2020</v>
      </c>
      <c r="G5" s="453" t="s">
        <v>2</v>
      </c>
      <c r="H5" s="414">
        <v>2018</v>
      </c>
      <c r="I5" s="415"/>
      <c r="J5" s="415">
        <v>2019</v>
      </c>
      <c r="K5" s="415"/>
      <c r="L5" s="415">
        <v>2020</v>
      </c>
      <c r="M5" s="453" t="s">
        <v>2</v>
      </c>
      <c r="N5" s="414">
        <v>2018</v>
      </c>
      <c r="O5" s="415"/>
      <c r="P5" s="415">
        <v>2019</v>
      </c>
      <c r="Q5" s="415"/>
      <c r="R5" s="415">
        <v>2020</v>
      </c>
      <c r="S5" s="453" t="s">
        <v>2</v>
      </c>
    </row>
    <row r="6" spans="1:19" ht="14.45" customHeight="1" x14ac:dyDescent="0.2">
      <c r="A6" s="437" t="s">
        <v>821</v>
      </c>
      <c r="B6" s="433"/>
      <c r="C6" s="396"/>
      <c r="D6" s="433">
        <v>175</v>
      </c>
      <c r="E6" s="396">
        <v>1</v>
      </c>
      <c r="F6" s="433">
        <v>411</v>
      </c>
      <c r="G6" s="449">
        <v>2.3485714285714288</v>
      </c>
      <c r="H6" s="433"/>
      <c r="I6" s="396"/>
      <c r="J6" s="433"/>
      <c r="K6" s="396"/>
      <c r="L6" s="433"/>
      <c r="M6" s="449"/>
      <c r="N6" s="433"/>
      <c r="O6" s="396"/>
      <c r="P6" s="433"/>
      <c r="Q6" s="396"/>
      <c r="R6" s="433"/>
      <c r="S6" s="454"/>
    </row>
    <row r="7" spans="1:19" ht="14.45" customHeight="1" x14ac:dyDescent="0.2">
      <c r="A7" s="458" t="s">
        <v>822</v>
      </c>
      <c r="B7" s="455">
        <v>174</v>
      </c>
      <c r="C7" s="402">
        <v>1.3376383763837638E-2</v>
      </c>
      <c r="D7" s="455">
        <v>13008</v>
      </c>
      <c r="E7" s="402">
        <v>1</v>
      </c>
      <c r="F7" s="455">
        <v>103506</v>
      </c>
      <c r="G7" s="450">
        <v>7.9571033210332107</v>
      </c>
      <c r="H7" s="455"/>
      <c r="I7" s="402"/>
      <c r="J7" s="455"/>
      <c r="K7" s="402"/>
      <c r="L7" s="455"/>
      <c r="M7" s="450"/>
      <c r="N7" s="455"/>
      <c r="O7" s="402"/>
      <c r="P7" s="455"/>
      <c r="Q7" s="402"/>
      <c r="R7" s="455"/>
      <c r="S7" s="456"/>
    </row>
    <row r="8" spans="1:19" ht="14.45" customHeight="1" x14ac:dyDescent="0.2">
      <c r="A8" s="458" t="s">
        <v>823</v>
      </c>
      <c r="B8" s="455">
        <v>174</v>
      </c>
      <c r="C8" s="402"/>
      <c r="D8" s="455"/>
      <c r="E8" s="402"/>
      <c r="F8" s="455">
        <v>822</v>
      </c>
      <c r="G8" s="450"/>
      <c r="H8" s="455"/>
      <c r="I8" s="402"/>
      <c r="J8" s="455"/>
      <c r="K8" s="402"/>
      <c r="L8" s="455"/>
      <c r="M8" s="450"/>
      <c r="N8" s="455"/>
      <c r="O8" s="402"/>
      <c r="P8" s="455"/>
      <c r="Q8" s="402"/>
      <c r="R8" s="455"/>
      <c r="S8" s="456"/>
    </row>
    <row r="9" spans="1:19" ht="14.45" customHeight="1" x14ac:dyDescent="0.2">
      <c r="A9" s="458" t="s">
        <v>824</v>
      </c>
      <c r="B9" s="455">
        <v>21170</v>
      </c>
      <c r="C9" s="402">
        <v>0.15545373103640717</v>
      </c>
      <c r="D9" s="455">
        <v>136182</v>
      </c>
      <c r="E9" s="402">
        <v>1</v>
      </c>
      <c r="F9" s="455">
        <v>157213</v>
      </c>
      <c r="G9" s="450">
        <v>1.154433038140136</v>
      </c>
      <c r="H9" s="455"/>
      <c r="I9" s="402"/>
      <c r="J9" s="455"/>
      <c r="K9" s="402"/>
      <c r="L9" s="455"/>
      <c r="M9" s="450"/>
      <c r="N9" s="455"/>
      <c r="O9" s="402"/>
      <c r="P9" s="455"/>
      <c r="Q9" s="402"/>
      <c r="R9" s="455"/>
      <c r="S9" s="456"/>
    </row>
    <row r="10" spans="1:19" ht="14.45" customHeight="1" x14ac:dyDescent="0.2">
      <c r="A10" s="458" t="s">
        <v>825</v>
      </c>
      <c r="B10" s="455"/>
      <c r="C10" s="402"/>
      <c r="D10" s="455">
        <v>583</v>
      </c>
      <c r="E10" s="402">
        <v>1</v>
      </c>
      <c r="F10" s="455">
        <v>3582</v>
      </c>
      <c r="G10" s="450">
        <v>6.1440823327615783</v>
      </c>
      <c r="H10" s="455"/>
      <c r="I10" s="402"/>
      <c r="J10" s="455"/>
      <c r="K10" s="402"/>
      <c r="L10" s="455"/>
      <c r="M10" s="450"/>
      <c r="N10" s="455"/>
      <c r="O10" s="402"/>
      <c r="P10" s="455"/>
      <c r="Q10" s="402"/>
      <c r="R10" s="455"/>
      <c r="S10" s="456"/>
    </row>
    <row r="11" spans="1:19" ht="14.45" customHeight="1" x14ac:dyDescent="0.2">
      <c r="A11" s="458" t="s">
        <v>826</v>
      </c>
      <c r="B11" s="455">
        <v>174</v>
      </c>
      <c r="C11" s="402"/>
      <c r="D11" s="455"/>
      <c r="E11" s="402"/>
      <c r="F11" s="455"/>
      <c r="G11" s="450"/>
      <c r="H11" s="455"/>
      <c r="I11" s="402"/>
      <c r="J11" s="455"/>
      <c r="K11" s="402"/>
      <c r="L11" s="455"/>
      <c r="M11" s="450"/>
      <c r="N11" s="455"/>
      <c r="O11" s="402"/>
      <c r="P11" s="455"/>
      <c r="Q11" s="402"/>
      <c r="R11" s="455"/>
      <c r="S11" s="456"/>
    </row>
    <row r="12" spans="1:19" ht="14.45" customHeight="1" x14ac:dyDescent="0.2">
      <c r="A12" s="458" t="s">
        <v>827</v>
      </c>
      <c r="B12" s="455">
        <v>174</v>
      </c>
      <c r="C12" s="402"/>
      <c r="D12" s="455"/>
      <c r="E12" s="402"/>
      <c r="F12" s="455"/>
      <c r="G12" s="450"/>
      <c r="H12" s="455"/>
      <c r="I12" s="402"/>
      <c r="J12" s="455"/>
      <c r="K12" s="402"/>
      <c r="L12" s="455"/>
      <c r="M12" s="450"/>
      <c r="N12" s="455"/>
      <c r="O12" s="402"/>
      <c r="P12" s="455"/>
      <c r="Q12" s="402"/>
      <c r="R12" s="455"/>
      <c r="S12" s="456"/>
    </row>
    <row r="13" spans="1:19" ht="14.45" customHeight="1" x14ac:dyDescent="0.2">
      <c r="A13" s="458" t="s">
        <v>828</v>
      </c>
      <c r="B13" s="455">
        <v>31610</v>
      </c>
      <c r="C13" s="402">
        <v>0.14757925206592279</v>
      </c>
      <c r="D13" s="455">
        <v>214190</v>
      </c>
      <c r="E13" s="402">
        <v>1</v>
      </c>
      <c r="F13" s="455">
        <v>197761</v>
      </c>
      <c r="G13" s="450">
        <v>0.9232970726924693</v>
      </c>
      <c r="H13" s="455"/>
      <c r="I13" s="402"/>
      <c r="J13" s="455"/>
      <c r="K13" s="402"/>
      <c r="L13" s="455"/>
      <c r="M13" s="450"/>
      <c r="N13" s="455"/>
      <c r="O13" s="402"/>
      <c r="P13" s="455"/>
      <c r="Q13" s="402"/>
      <c r="R13" s="455"/>
      <c r="S13" s="456"/>
    </row>
    <row r="14" spans="1:19" ht="14.45" customHeight="1" x14ac:dyDescent="0.2">
      <c r="A14" s="458" t="s">
        <v>829</v>
      </c>
      <c r="B14" s="455"/>
      <c r="C14" s="402"/>
      <c r="D14" s="455">
        <v>273763</v>
      </c>
      <c r="E14" s="402">
        <v>1</v>
      </c>
      <c r="F14" s="455">
        <v>282141</v>
      </c>
      <c r="G14" s="450">
        <v>1.0306031129115329</v>
      </c>
      <c r="H14" s="455"/>
      <c r="I14" s="402"/>
      <c r="J14" s="455"/>
      <c r="K14" s="402"/>
      <c r="L14" s="455"/>
      <c r="M14" s="450"/>
      <c r="N14" s="455"/>
      <c r="O14" s="402"/>
      <c r="P14" s="455"/>
      <c r="Q14" s="402"/>
      <c r="R14" s="455"/>
      <c r="S14" s="456"/>
    </row>
    <row r="15" spans="1:19" ht="14.45" customHeight="1" x14ac:dyDescent="0.2">
      <c r="A15" s="458" t="s">
        <v>830</v>
      </c>
      <c r="B15" s="455">
        <v>33872</v>
      </c>
      <c r="C15" s="402">
        <v>0.71283961529557838</v>
      </c>
      <c r="D15" s="455">
        <v>47517</v>
      </c>
      <c r="E15" s="402">
        <v>1</v>
      </c>
      <c r="F15" s="455">
        <v>48962</v>
      </c>
      <c r="G15" s="450">
        <v>1.0304101689921501</v>
      </c>
      <c r="H15" s="455"/>
      <c r="I15" s="402"/>
      <c r="J15" s="455"/>
      <c r="K15" s="402"/>
      <c r="L15" s="455"/>
      <c r="M15" s="450"/>
      <c r="N15" s="455"/>
      <c r="O15" s="402"/>
      <c r="P15" s="455"/>
      <c r="Q15" s="402"/>
      <c r="R15" s="455"/>
      <c r="S15" s="456"/>
    </row>
    <row r="16" spans="1:19" ht="14.45" customHeight="1" x14ac:dyDescent="0.2">
      <c r="A16" s="458" t="s">
        <v>831</v>
      </c>
      <c r="B16" s="455">
        <v>14674</v>
      </c>
      <c r="C16" s="402">
        <v>0.12074484279472389</v>
      </c>
      <c r="D16" s="455">
        <v>121529</v>
      </c>
      <c r="E16" s="402">
        <v>1</v>
      </c>
      <c r="F16" s="455">
        <v>120300</v>
      </c>
      <c r="G16" s="450">
        <v>0.98988718742028647</v>
      </c>
      <c r="H16" s="455"/>
      <c r="I16" s="402"/>
      <c r="J16" s="455"/>
      <c r="K16" s="402"/>
      <c r="L16" s="455"/>
      <c r="M16" s="450"/>
      <c r="N16" s="455"/>
      <c r="O16" s="402"/>
      <c r="P16" s="455"/>
      <c r="Q16" s="402"/>
      <c r="R16" s="455"/>
      <c r="S16" s="456"/>
    </row>
    <row r="17" spans="1:19" ht="14.45" customHeight="1" thickBot="1" x14ac:dyDescent="0.25">
      <c r="A17" s="438" t="s">
        <v>832</v>
      </c>
      <c r="B17" s="435">
        <v>1160</v>
      </c>
      <c r="C17" s="408">
        <v>0.82857142857142863</v>
      </c>
      <c r="D17" s="435">
        <v>1400</v>
      </c>
      <c r="E17" s="408">
        <v>1</v>
      </c>
      <c r="F17" s="435">
        <v>2993</v>
      </c>
      <c r="G17" s="451">
        <v>2.1378571428571429</v>
      </c>
      <c r="H17" s="435"/>
      <c r="I17" s="408"/>
      <c r="J17" s="435"/>
      <c r="K17" s="408"/>
      <c r="L17" s="435"/>
      <c r="M17" s="451"/>
      <c r="N17" s="435"/>
      <c r="O17" s="408"/>
      <c r="P17" s="435"/>
      <c r="Q17" s="408"/>
      <c r="R17" s="435"/>
      <c r="S17" s="45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5A47B80-E9F3-4E11-8C6F-6400AA9BF52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845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548</v>
      </c>
      <c r="G3" s="78">
        <f t="shared" si="0"/>
        <v>103182</v>
      </c>
      <c r="H3" s="78"/>
      <c r="I3" s="78"/>
      <c r="J3" s="78">
        <f t="shared" si="0"/>
        <v>4293</v>
      </c>
      <c r="K3" s="78">
        <f t="shared" si="0"/>
        <v>808347</v>
      </c>
      <c r="L3" s="78"/>
      <c r="M3" s="78"/>
      <c r="N3" s="78">
        <f t="shared" si="0"/>
        <v>4892</v>
      </c>
      <c r="O3" s="78">
        <f t="shared" si="0"/>
        <v>917691</v>
      </c>
      <c r="P3" s="59">
        <f>IF(K3=0,0,O3/K3)</f>
        <v>1.1352686408188564</v>
      </c>
      <c r="Q3" s="79">
        <f>IF(N3=0,0,O3/N3)</f>
        <v>187.59014717906786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2018</v>
      </c>
      <c r="G4" s="376"/>
      <c r="H4" s="80"/>
      <c r="I4" s="80"/>
      <c r="J4" s="375">
        <v>2019</v>
      </c>
      <c r="K4" s="376"/>
      <c r="L4" s="80"/>
      <c r="M4" s="80"/>
      <c r="N4" s="375">
        <v>2020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41"/>
      <c r="B5" s="439"/>
      <c r="C5" s="441"/>
      <c r="D5" s="459"/>
      <c r="E5" s="443"/>
      <c r="F5" s="460" t="s">
        <v>53</v>
      </c>
      <c r="G5" s="461" t="s">
        <v>10</v>
      </c>
      <c r="H5" s="462"/>
      <c r="I5" s="462"/>
      <c r="J5" s="460" t="s">
        <v>53</v>
      </c>
      <c r="K5" s="461" t="s">
        <v>10</v>
      </c>
      <c r="L5" s="462"/>
      <c r="M5" s="462"/>
      <c r="N5" s="460" t="s">
        <v>53</v>
      </c>
      <c r="O5" s="461" t="s">
        <v>10</v>
      </c>
      <c r="P5" s="463"/>
      <c r="Q5" s="448"/>
    </row>
    <row r="6" spans="1:17" ht="14.45" customHeight="1" x14ac:dyDescent="0.2">
      <c r="A6" s="395" t="s">
        <v>833</v>
      </c>
      <c r="B6" s="396" t="s">
        <v>811</v>
      </c>
      <c r="C6" s="396" t="s">
        <v>812</v>
      </c>
      <c r="D6" s="396" t="s">
        <v>813</v>
      </c>
      <c r="E6" s="396" t="s">
        <v>814</v>
      </c>
      <c r="F6" s="399"/>
      <c r="G6" s="399"/>
      <c r="H6" s="399"/>
      <c r="I6" s="399"/>
      <c r="J6" s="399">
        <v>1</v>
      </c>
      <c r="K6" s="399">
        <v>175</v>
      </c>
      <c r="L6" s="399">
        <v>1</v>
      </c>
      <c r="M6" s="399">
        <v>175</v>
      </c>
      <c r="N6" s="399">
        <v>1</v>
      </c>
      <c r="O6" s="399">
        <v>176</v>
      </c>
      <c r="P6" s="449">
        <v>1.0057142857142858</v>
      </c>
      <c r="Q6" s="400">
        <v>176</v>
      </c>
    </row>
    <row r="7" spans="1:17" ht="14.45" customHeight="1" x14ac:dyDescent="0.2">
      <c r="A7" s="401" t="s">
        <v>833</v>
      </c>
      <c r="B7" s="402" t="s">
        <v>811</v>
      </c>
      <c r="C7" s="402" t="s">
        <v>812</v>
      </c>
      <c r="D7" s="402" t="s">
        <v>815</v>
      </c>
      <c r="E7" s="402" t="s">
        <v>816</v>
      </c>
      <c r="F7" s="405"/>
      <c r="G7" s="405"/>
      <c r="H7" s="405"/>
      <c r="I7" s="405"/>
      <c r="J7" s="405"/>
      <c r="K7" s="405"/>
      <c r="L7" s="405"/>
      <c r="M7" s="405"/>
      <c r="N7" s="405">
        <v>1</v>
      </c>
      <c r="O7" s="405">
        <v>235</v>
      </c>
      <c r="P7" s="450"/>
      <c r="Q7" s="406">
        <v>235</v>
      </c>
    </row>
    <row r="8" spans="1:17" ht="14.45" customHeight="1" x14ac:dyDescent="0.2">
      <c r="A8" s="401" t="s">
        <v>834</v>
      </c>
      <c r="B8" s="402" t="s">
        <v>811</v>
      </c>
      <c r="C8" s="402" t="s">
        <v>812</v>
      </c>
      <c r="D8" s="402" t="s">
        <v>813</v>
      </c>
      <c r="E8" s="402" t="s">
        <v>814</v>
      </c>
      <c r="F8" s="405">
        <v>1</v>
      </c>
      <c r="G8" s="405">
        <v>174</v>
      </c>
      <c r="H8" s="405">
        <v>1.3620352250489237E-2</v>
      </c>
      <c r="I8" s="405">
        <v>174</v>
      </c>
      <c r="J8" s="405">
        <v>73</v>
      </c>
      <c r="K8" s="405">
        <v>12775</v>
      </c>
      <c r="L8" s="405">
        <v>1</v>
      </c>
      <c r="M8" s="405">
        <v>175</v>
      </c>
      <c r="N8" s="405">
        <v>516</v>
      </c>
      <c r="O8" s="405">
        <v>90816</v>
      </c>
      <c r="P8" s="450">
        <v>7.1088845401174172</v>
      </c>
      <c r="Q8" s="406">
        <v>176</v>
      </c>
    </row>
    <row r="9" spans="1:17" ht="14.45" customHeight="1" x14ac:dyDescent="0.2">
      <c r="A9" s="401" t="s">
        <v>834</v>
      </c>
      <c r="B9" s="402" t="s">
        <v>811</v>
      </c>
      <c r="C9" s="402" t="s">
        <v>812</v>
      </c>
      <c r="D9" s="402" t="s">
        <v>815</v>
      </c>
      <c r="E9" s="402" t="s">
        <v>816</v>
      </c>
      <c r="F9" s="405"/>
      <c r="G9" s="405"/>
      <c r="H9" s="405"/>
      <c r="I9" s="405"/>
      <c r="J9" s="405">
        <v>1</v>
      </c>
      <c r="K9" s="405">
        <v>233</v>
      </c>
      <c r="L9" s="405">
        <v>1</v>
      </c>
      <c r="M9" s="405">
        <v>233</v>
      </c>
      <c r="N9" s="405">
        <v>34</v>
      </c>
      <c r="O9" s="405">
        <v>7990</v>
      </c>
      <c r="P9" s="450">
        <v>34.291845493562235</v>
      </c>
      <c r="Q9" s="406">
        <v>235</v>
      </c>
    </row>
    <row r="10" spans="1:17" ht="14.45" customHeight="1" x14ac:dyDescent="0.2">
      <c r="A10" s="401" t="s">
        <v>834</v>
      </c>
      <c r="B10" s="402" t="s">
        <v>811</v>
      </c>
      <c r="C10" s="402" t="s">
        <v>812</v>
      </c>
      <c r="D10" s="402" t="s">
        <v>817</v>
      </c>
      <c r="E10" s="402" t="s">
        <v>818</v>
      </c>
      <c r="F10" s="405"/>
      <c r="G10" s="405"/>
      <c r="H10" s="405"/>
      <c r="I10" s="405"/>
      <c r="J10" s="405"/>
      <c r="K10" s="405"/>
      <c r="L10" s="405"/>
      <c r="M10" s="405"/>
      <c r="N10" s="405">
        <v>20</v>
      </c>
      <c r="O10" s="405">
        <v>4700</v>
      </c>
      <c r="P10" s="450"/>
      <c r="Q10" s="406">
        <v>235</v>
      </c>
    </row>
    <row r="11" spans="1:17" ht="14.45" customHeight="1" x14ac:dyDescent="0.2">
      <c r="A11" s="401" t="s">
        <v>835</v>
      </c>
      <c r="B11" s="402" t="s">
        <v>811</v>
      </c>
      <c r="C11" s="402" t="s">
        <v>812</v>
      </c>
      <c r="D11" s="402" t="s">
        <v>813</v>
      </c>
      <c r="E11" s="402" t="s">
        <v>814</v>
      </c>
      <c r="F11" s="405">
        <v>1</v>
      </c>
      <c r="G11" s="405">
        <v>174</v>
      </c>
      <c r="H11" s="405"/>
      <c r="I11" s="405">
        <v>174</v>
      </c>
      <c r="J11" s="405"/>
      <c r="K11" s="405"/>
      <c r="L11" s="405"/>
      <c r="M11" s="405"/>
      <c r="N11" s="405">
        <v>2</v>
      </c>
      <c r="O11" s="405">
        <v>352</v>
      </c>
      <c r="P11" s="450"/>
      <c r="Q11" s="406">
        <v>176</v>
      </c>
    </row>
    <row r="12" spans="1:17" ht="14.45" customHeight="1" x14ac:dyDescent="0.2">
      <c r="A12" s="401" t="s">
        <v>835</v>
      </c>
      <c r="B12" s="402" t="s">
        <v>811</v>
      </c>
      <c r="C12" s="402" t="s">
        <v>812</v>
      </c>
      <c r="D12" s="402" t="s">
        <v>815</v>
      </c>
      <c r="E12" s="402" t="s">
        <v>816</v>
      </c>
      <c r="F12" s="405"/>
      <c r="G12" s="405"/>
      <c r="H12" s="405"/>
      <c r="I12" s="405"/>
      <c r="J12" s="405"/>
      <c r="K12" s="405"/>
      <c r="L12" s="405"/>
      <c r="M12" s="405"/>
      <c r="N12" s="405">
        <v>1</v>
      </c>
      <c r="O12" s="405">
        <v>235</v>
      </c>
      <c r="P12" s="450"/>
      <c r="Q12" s="406">
        <v>235</v>
      </c>
    </row>
    <row r="13" spans="1:17" ht="14.45" customHeight="1" x14ac:dyDescent="0.2">
      <c r="A13" s="401" t="s">
        <v>835</v>
      </c>
      <c r="B13" s="402" t="s">
        <v>811</v>
      </c>
      <c r="C13" s="402" t="s">
        <v>812</v>
      </c>
      <c r="D13" s="402" t="s">
        <v>817</v>
      </c>
      <c r="E13" s="402" t="s">
        <v>818</v>
      </c>
      <c r="F13" s="405"/>
      <c r="G13" s="405"/>
      <c r="H13" s="405"/>
      <c r="I13" s="405"/>
      <c r="J13" s="405"/>
      <c r="K13" s="405"/>
      <c r="L13" s="405"/>
      <c r="M13" s="405"/>
      <c r="N13" s="405">
        <v>1</v>
      </c>
      <c r="O13" s="405">
        <v>235</v>
      </c>
      <c r="P13" s="450"/>
      <c r="Q13" s="406">
        <v>235</v>
      </c>
    </row>
    <row r="14" spans="1:17" ht="14.45" customHeight="1" x14ac:dyDescent="0.2">
      <c r="A14" s="401" t="s">
        <v>836</v>
      </c>
      <c r="B14" s="402" t="s">
        <v>811</v>
      </c>
      <c r="C14" s="402" t="s">
        <v>812</v>
      </c>
      <c r="D14" s="402" t="s">
        <v>813</v>
      </c>
      <c r="E14" s="402" t="s">
        <v>814</v>
      </c>
      <c r="F14" s="405">
        <v>71</v>
      </c>
      <c r="G14" s="405">
        <v>12354</v>
      </c>
      <c r="H14" s="405">
        <v>0.10489492676714074</v>
      </c>
      <c r="I14" s="405">
        <v>174</v>
      </c>
      <c r="J14" s="405">
        <v>673</v>
      </c>
      <c r="K14" s="405">
        <v>117775</v>
      </c>
      <c r="L14" s="405">
        <v>1</v>
      </c>
      <c r="M14" s="405">
        <v>175</v>
      </c>
      <c r="N14" s="405">
        <v>713</v>
      </c>
      <c r="O14" s="405">
        <v>125488</v>
      </c>
      <c r="P14" s="450">
        <v>1.0654892804075569</v>
      </c>
      <c r="Q14" s="406">
        <v>176</v>
      </c>
    </row>
    <row r="15" spans="1:17" ht="14.45" customHeight="1" x14ac:dyDescent="0.2">
      <c r="A15" s="401" t="s">
        <v>836</v>
      </c>
      <c r="B15" s="402" t="s">
        <v>811</v>
      </c>
      <c r="C15" s="402" t="s">
        <v>812</v>
      </c>
      <c r="D15" s="402" t="s">
        <v>815</v>
      </c>
      <c r="E15" s="402" t="s">
        <v>816</v>
      </c>
      <c r="F15" s="405">
        <v>37</v>
      </c>
      <c r="G15" s="405">
        <v>8584</v>
      </c>
      <c r="H15" s="405">
        <v>0.5667877187190492</v>
      </c>
      <c r="I15" s="405">
        <v>232</v>
      </c>
      <c r="J15" s="405">
        <v>65</v>
      </c>
      <c r="K15" s="405">
        <v>15145</v>
      </c>
      <c r="L15" s="405">
        <v>1</v>
      </c>
      <c r="M15" s="405">
        <v>233</v>
      </c>
      <c r="N15" s="405">
        <v>72</v>
      </c>
      <c r="O15" s="405">
        <v>16920</v>
      </c>
      <c r="P15" s="450">
        <v>1.1172003961703532</v>
      </c>
      <c r="Q15" s="406">
        <v>235</v>
      </c>
    </row>
    <row r="16" spans="1:17" ht="14.45" customHeight="1" x14ac:dyDescent="0.2">
      <c r="A16" s="401" t="s">
        <v>836</v>
      </c>
      <c r="B16" s="402" t="s">
        <v>811</v>
      </c>
      <c r="C16" s="402" t="s">
        <v>812</v>
      </c>
      <c r="D16" s="402" t="s">
        <v>817</v>
      </c>
      <c r="E16" s="402" t="s">
        <v>818</v>
      </c>
      <c r="F16" s="405">
        <v>1</v>
      </c>
      <c r="G16" s="405">
        <v>232</v>
      </c>
      <c r="H16" s="405">
        <v>7.1122011036174132E-2</v>
      </c>
      <c r="I16" s="405">
        <v>232</v>
      </c>
      <c r="J16" s="405">
        <v>14</v>
      </c>
      <c r="K16" s="405">
        <v>3262</v>
      </c>
      <c r="L16" s="405">
        <v>1</v>
      </c>
      <c r="M16" s="405">
        <v>233</v>
      </c>
      <c r="N16" s="405">
        <v>63</v>
      </c>
      <c r="O16" s="405">
        <v>14805</v>
      </c>
      <c r="P16" s="450">
        <v>4.5386266094420602</v>
      </c>
      <c r="Q16" s="406">
        <v>235</v>
      </c>
    </row>
    <row r="17" spans="1:17" ht="14.45" customHeight="1" x14ac:dyDescent="0.2">
      <c r="A17" s="401" t="s">
        <v>837</v>
      </c>
      <c r="B17" s="402" t="s">
        <v>811</v>
      </c>
      <c r="C17" s="402" t="s">
        <v>812</v>
      </c>
      <c r="D17" s="402" t="s">
        <v>813</v>
      </c>
      <c r="E17" s="402" t="s">
        <v>814</v>
      </c>
      <c r="F17" s="405"/>
      <c r="G17" s="405"/>
      <c r="H17" s="405"/>
      <c r="I17" s="405"/>
      <c r="J17" s="405">
        <v>2</v>
      </c>
      <c r="K17" s="405">
        <v>350</v>
      </c>
      <c r="L17" s="405">
        <v>1</v>
      </c>
      <c r="M17" s="405">
        <v>175</v>
      </c>
      <c r="N17" s="405">
        <v>7</v>
      </c>
      <c r="O17" s="405">
        <v>1232</v>
      </c>
      <c r="P17" s="450">
        <v>3.52</v>
      </c>
      <c r="Q17" s="406">
        <v>176</v>
      </c>
    </row>
    <row r="18" spans="1:17" ht="14.45" customHeight="1" x14ac:dyDescent="0.2">
      <c r="A18" s="401" t="s">
        <v>837</v>
      </c>
      <c r="B18" s="402" t="s">
        <v>811</v>
      </c>
      <c r="C18" s="402" t="s">
        <v>812</v>
      </c>
      <c r="D18" s="402" t="s">
        <v>815</v>
      </c>
      <c r="E18" s="402" t="s">
        <v>816</v>
      </c>
      <c r="F18" s="405"/>
      <c r="G18" s="405"/>
      <c r="H18" s="405"/>
      <c r="I18" s="405"/>
      <c r="J18" s="405">
        <v>1</v>
      </c>
      <c r="K18" s="405">
        <v>233</v>
      </c>
      <c r="L18" s="405">
        <v>1</v>
      </c>
      <c r="M18" s="405">
        <v>233</v>
      </c>
      <c r="N18" s="405">
        <v>4</v>
      </c>
      <c r="O18" s="405">
        <v>940</v>
      </c>
      <c r="P18" s="450">
        <v>4.0343347639484977</v>
      </c>
      <c r="Q18" s="406">
        <v>235</v>
      </c>
    </row>
    <row r="19" spans="1:17" ht="14.45" customHeight="1" x14ac:dyDescent="0.2">
      <c r="A19" s="401" t="s">
        <v>837</v>
      </c>
      <c r="B19" s="402" t="s">
        <v>811</v>
      </c>
      <c r="C19" s="402" t="s">
        <v>812</v>
      </c>
      <c r="D19" s="402" t="s">
        <v>817</v>
      </c>
      <c r="E19" s="402" t="s">
        <v>818</v>
      </c>
      <c r="F19" s="405"/>
      <c r="G19" s="405"/>
      <c r="H19" s="405"/>
      <c r="I19" s="405"/>
      <c r="J19" s="405"/>
      <c r="K19" s="405"/>
      <c r="L19" s="405"/>
      <c r="M19" s="405"/>
      <c r="N19" s="405">
        <v>6</v>
      </c>
      <c r="O19" s="405">
        <v>1410</v>
      </c>
      <c r="P19" s="450"/>
      <c r="Q19" s="406">
        <v>235</v>
      </c>
    </row>
    <row r="20" spans="1:17" ht="14.45" customHeight="1" x14ac:dyDescent="0.2">
      <c r="A20" s="401" t="s">
        <v>838</v>
      </c>
      <c r="B20" s="402" t="s">
        <v>811</v>
      </c>
      <c r="C20" s="402" t="s">
        <v>812</v>
      </c>
      <c r="D20" s="402" t="s">
        <v>813</v>
      </c>
      <c r="E20" s="402" t="s">
        <v>814</v>
      </c>
      <c r="F20" s="405">
        <v>1</v>
      </c>
      <c r="G20" s="405">
        <v>174</v>
      </c>
      <c r="H20" s="405"/>
      <c r="I20" s="405">
        <v>174</v>
      </c>
      <c r="J20" s="405"/>
      <c r="K20" s="405"/>
      <c r="L20" s="405"/>
      <c r="M20" s="405"/>
      <c r="N20" s="405"/>
      <c r="O20" s="405"/>
      <c r="P20" s="450"/>
      <c r="Q20" s="406"/>
    </row>
    <row r="21" spans="1:17" ht="14.45" customHeight="1" x14ac:dyDescent="0.2">
      <c r="A21" s="401" t="s">
        <v>839</v>
      </c>
      <c r="B21" s="402" t="s">
        <v>811</v>
      </c>
      <c r="C21" s="402" t="s">
        <v>812</v>
      </c>
      <c r="D21" s="402" t="s">
        <v>813</v>
      </c>
      <c r="E21" s="402" t="s">
        <v>814</v>
      </c>
      <c r="F21" s="405">
        <v>1</v>
      </c>
      <c r="G21" s="405">
        <v>174</v>
      </c>
      <c r="H21" s="405"/>
      <c r="I21" s="405">
        <v>174</v>
      </c>
      <c r="J21" s="405"/>
      <c r="K21" s="405"/>
      <c r="L21" s="405"/>
      <c r="M21" s="405"/>
      <c r="N21" s="405"/>
      <c r="O21" s="405"/>
      <c r="P21" s="450"/>
      <c r="Q21" s="406"/>
    </row>
    <row r="22" spans="1:17" ht="14.45" customHeight="1" x14ac:dyDescent="0.2">
      <c r="A22" s="401" t="s">
        <v>840</v>
      </c>
      <c r="B22" s="402" t="s">
        <v>811</v>
      </c>
      <c r="C22" s="402" t="s">
        <v>812</v>
      </c>
      <c r="D22" s="402" t="s">
        <v>813</v>
      </c>
      <c r="E22" s="402" t="s">
        <v>814</v>
      </c>
      <c r="F22" s="405">
        <v>95</v>
      </c>
      <c r="G22" s="405">
        <v>16530</v>
      </c>
      <c r="H22" s="405">
        <v>9.9324019828751692E-2</v>
      </c>
      <c r="I22" s="405">
        <v>174</v>
      </c>
      <c r="J22" s="405">
        <v>951</v>
      </c>
      <c r="K22" s="405">
        <v>166425</v>
      </c>
      <c r="L22" s="405">
        <v>1</v>
      </c>
      <c r="M22" s="405">
        <v>175</v>
      </c>
      <c r="N22" s="405">
        <v>906</v>
      </c>
      <c r="O22" s="405">
        <v>159456</v>
      </c>
      <c r="P22" s="450">
        <v>0.95812528165840471</v>
      </c>
      <c r="Q22" s="406">
        <v>176</v>
      </c>
    </row>
    <row r="23" spans="1:17" ht="14.45" customHeight="1" x14ac:dyDescent="0.2">
      <c r="A23" s="401" t="s">
        <v>840</v>
      </c>
      <c r="B23" s="402" t="s">
        <v>811</v>
      </c>
      <c r="C23" s="402" t="s">
        <v>812</v>
      </c>
      <c r="D23" s="402" t="s">
        <v>815</v>
      </c>
      <c r="E23" s="402" t="s">
        <v>816</v>
      </c>
      <c r="F23" s="405">
        <v>63</v>
      </c>
      <c r="G23" s="405">
        <v>14616</v>
      </c>
      <c r="H23" s="405">
        <v>0.33015586175739781</v>
      </c>
      <c r="I23" s="405">
        <v>232</v>
      </c>
      <c r="J23" s="405">
        <v>190</v>
      </c>
      <c r="K23" s="405">
        <v>44270</v>
      </c>
      <c r="L23" s="405">
        <v>1</v>
      </c>
      <c r="M23" s="405">
        <v>233</v>
      </c>
      <c r="N23" s="405">
        <v>145</v>
      </c>
      <c r="O23" s="405">
        <v>34075</v>
      </c>
      <c r="P23" s="450">
        <v>0.76970860627964766</v>
      </c>
      <c r="Q23" s="406">
        <v>235</v>
      </c>
    </row>
    <row r="24" spans="1:17" ht="14.45" customHeight="1" x14ac:dyDescent="0.2">
      <c r="A24" s="401" t="s">
        <v>840</v>
      </c>
      <c r="B24" s="402" t="s">
        <v>811</v>
      </c>
      <c r="C24" s="402" t="s">
        <v>812</v>
      </c>
      <c r="D24" s="402" t="s">
        <v>817</v>
      </c>
      <c r="E24" s="402" t="s">
        <v>818</v>
      </c>
      <c r="F24" s="405">
        <v>2</v>
      </c>
      <c r="G24" s="405">
        <v>464</v>
      </c>
      <c r="H24" s="405">
        <v>0.13276108726752503</v>
      </c>
      <c r="I24" s="405">
        <v>232</v>
      </c>
      <c r="J24" s="405">
        <v>15</v>
      </c>
      <c r="K24" s="405">
        <v>3495</v>
      </c>
      <c r="L24" s="405">
        <v>1</v>
      </c>
      <c r="M24" s="405">
        <v>233</v>
      </c>
      <c r="N24" s="405">
        <v>18</v>
      </c>
      <c r="O24" s="405">
        <v>4230</v>
      </c>
      <c r="P24" s="450">
        <v>1.2103004291845494</v>
      </c>
      <c r="Q24" s="406">
        <v>235</v>
      </c>
    </row>
    <row r="25" spans="1:17" ht="14.45" customHeight="1" x14ac:dyDescent="0.2">
      <c r="A25" s="401" t="s">
        <v>841</v>
      </c>
      <c r="B25" s="402" t="s">
        <v>811</v>
      </c>
      <c r="C25" s="402" t="s">
        <v>812</v>
      </c>
      <c r="D25" s="402" t="s">
        <v>813</v>
      </c>
      <c r="E25" s="402" t="s">
        <v>814</v>
      </c>
      <c r="F25" s="405"/>
      <c r="G25" s="405"/>
      <c r="H25" s="405"/>
      <c r="I25" s="405"/>
      <c r="J25" s="405">
        <v>884</v>
      </c>
      <c r="K25" s="405">
        <v>154700</v>
      </c>
      <c r="L25" s="405">
        <v>1</v>
      </c>
      <c r="M25" s="405">
        <v>175</v>
      </c>
      <c r="N25" s="405">
        <v>1081</v>
      </c>
      <c r="O25" s="405">
        <v>190256</v>
      </c>
      <c r="P25" s="450">
        <v>1.2298383968972204</v>
      </c>
      <c r="Q25" s="406">
        <v>176</v>
      </c>
    </row>
    <row r="26" spans="1:17" ht="14.45" customHeight="1" x14ac:dyDescent="0.2">
      <c r="A26" s="401" t="s">
        <v>841</v>
      </c>
      <c r="B26" s="402" t="s">
        <v>811</v>
      </c>
      <c r="C26" s="402" t="s">
        <v>812</v>
      </c>
      <c r="D26" s="402" t="s">
        <v>815</v>
      </c>
      <c r="E26" s="402" t="s">
        <v>816</v>
      </c>
      <c r="F26" s="405"/>
      <c r="G26" s="405"/>
      <c r="H26" s="405"/>
      <c r="I26" s="405"/>
      <c r="J26" s="405">
        <v>317</v>
      </c>
      <c r="K26" s="405">
        <v>73861</v>
      </c>
      <c r="L26" s="405">
        <v>1</v>
      </c>
      <c r="M26" s="405">
        <v>233</v>
      </c>
      <c r="N26" s="405">
        <v>225</v>
      </c>
      <c r="O26" s="405">
        <v>52875</v>
      </c>
      <c r="P26" s="450">
        <v>0.71587170495931551</v>
      </c>
      <c r="Q26" s="406">
        <v>235</v>
      </c>
    </row>
    <row r="27" spans="1:17" ht="14.45" customHeight="1" x14ac:dyDescent="0.2">
      <c r="A27" s="401" t="s">
        <v>841</v>
      </c>
      <c r="B27" s="402" t="s">
        <v>811</v>
      </c>
      <c r="C27" s="402" t="s">
        <v>812</v>
      </c>
      <c r="D27" s="402" t="s">
        <v>817</v>
      </c>
      <c r="E27" s="402" t="s">
        <v>818</v>
      </c>
      <c r="F27" s="405"/>
      <c r="G27" s="405"/>
      <c r="H27" s="405"/>
      <c r="I27" s="405"/>
      <c r="J27" s="405">
        <v>194</v>
      </c>
      <c r="K27" s="405">
        <v>45202</v>
      </c>
      <c r="L27" s="405">
        <v>1</v>
      </c>
      <c r="M27" s="405">
        <v>233</v>
      </c>
      <c r="N27" s="405">
        <v>166</v>
      </c>
      <c r="O27" s="405">
        <v>39010</v>
      </c>
      <c r="P27" s="450">
        <v>0.86301491084465287</v>
      </c>
      <c r="Q27" s="406">
        <v>235</v>
      </c>
    </row>
    <row r="28" spans="1:17" ht="14.45" customHeight="1" x14ac:dyDescent="0.2">
      <c r="A28" s="401" t="s">
        <v>842</v>
      </c>
      <c r="B28" s="402" t="s">
        <v>811</v>
      </c>
      <c r="C28" s="402" t="s">
        <v>812</v>
      </c>
      <c r="D28" s="402" t="s">
        <v>813</v>
      </c>
      <c r="E28" s="402" t="s">
        <v>814</v>
      </c>
      <c r="F28" s="405">
        <v>156</v>
      </c>
      <c r="G28" s="405">
        <v>27144</v>
      </c>
      <c r="H28" s="405">
        <v>0.89658133773740711</v>
      </c>
      <c r="I28" s="405">
        <v>174</v>
      </c>
      <c r="J28" s="405">
        <v>173</v>
      </c>
      <c r="K28" s="405">
        <v>30275</v>
      </c>
      <c r="L28" s="405">
        <v>1</v>
      </c>
      <c r="M28" s="405">
        <v>175</v>
      </c>
      <c r="N28" s="405">
        <v>142</v>
      </c>
      <c r="O28" s="405">
        <v>24992</v>
      </c>
      <c r="P28" s="450">
        <v>0.82549958711808424</v>
      </c>
      <c r="Q28" s="406">
        <v>176</v>
      </c>
    </row>
    <row r="29" spans="1:17" ht="14.45" customHeight="1" x14ac:dyDescent="0.2">
      <c r="A29" s="401" t="s">
        <v>842</v>
      </c>
      <c r="B29" s="402" t="s">
        <v>811</v>
      </c>
      <c r="C29" s="402" t="s">
        <v>812</v>
      </c>
      <c r="D29" s="402" t="s">
        <v>815</v>
      </c>
      <c r="E29" s="402" t="s">
        <v>816</v>
      </c>
      <c r="F29" s="405">
        <v>27</v>
      </c>
      <c r="G29" s="405">
        <v>6264</v>
      </c>
      <c r="H29" s="405">
        <v>0.52713961120929054</v>
      </c>
      <c r="I29" s="405">
        <v>232</v>
      </c>
      <c r="J29" s="405">
        <v>51</v>
      </c>
      <c r="K29" s="405">
        <v>11883</v>
      </c>
      <c r="L29" s="405">
        <v>1</v>
      </c>
      <c r="M29" s="405">
        <v>233</v>
      </c>
      <c r="N29" s="405">
        <v>56</v>
      </c>
      <c r="O29" s="405">
        <v>13160</v>
      </c>
      <c r="P29" s="450">
        <v>1.10746444500547</v>
      </c>
      <c r="Q29" s="406">
        <v>235</v>
      </c>
    </row>
    <row r="30" spans="1:17" ht="14.45" customHeight="1" x14ac:dyDescent="0.2">
      <c r="A30" s="401" t="s">
        <v>842</v>
      </c>
      <c r="B30" s="402" t="s">
        <v>811</v>
      </c>
      <c r="C30" s="402" t="s">
        <v>812</v>
      </c>
      <c r="D30" s="402" t="s">
        <v>817</v>
      </c>
      <c r="E30" s="402" t="s">
        <v>818</v>
      </c>
      <c r="F30" s="405">
        <v>2</v>
      </c>
      <c r="G30" s="405">
        <v>464</v>
      </c>
      <c r="H30" s="405">
        <v>8.6583317783168495E-2</v>
      </c>
      <c r="I30" s="405">
        <v>232</v>
      </c>
      <c r="J30" s="405">
        <v>23</v>
      </c>
      <c r="K30" s="405">
        <v>5359</v>
      </c>
      <c r="L30" s="405">
        <v>1</v>
      </c>
      <c r="M30" s="405">
        <v>233</v>
      </c>
      <c r="N30" s="405">
        <v>46</v>
      </c>
      <c r="O30" s="405">
        <v>10810</v>
      </c>
      <c r="P30" s="450">
        <v>2.0171673819742488</v>
      </c>
      <c r="Q30" s="406">
        <v>235</v>
      </c>
    </row>
    <row r="31" spans="1:17" ht="14.45" customHeight="1" x14ac:dyDescent="0.2">
      <c r="A31" s="401" t="s">
        <v>843</v>
      </c>
      <c r="B31" s="402" t="s">
        <v>811</v>
      </c>
      <c r="C31" s="402" t="s">
        <v>812</v>
      </c>
      <c r="D31" s="402" t="s">
        <v>813</v>
      </c>
      <c r="E31" s="402" t="s">
        <v>814</v>
      </c>
      <c r="F31" s="405">
        <v>83</v>
      </c>
      <c r="G31" s="405">
        <v>14442</v>
      </c>
      <c r="H31" s="405">
        <v>0.15170168067226891</v>
      </c>
      <c r="I31" s="405">
        <v>174</v>
      </c>
      <c r="J31" s="405">
        <v>544</v>
      </c>
      <c r="K31" s="405">
        <v>95200</v>
      </c>
      <c r="L31" s="405">
        <v>1</v>
      </c>
      <c r="M31" s="405">
        <v>175</v>
      </c>
      <c r="N31" s="405">
        <v>550</v>
      </c>
      <c r="O31" s="405">
        <v>96800</v>
      </c>
      <c r="P31" s="450">
        <v>1.0168067226890756</v>
      </c>
      <c r="Q31" s="406">
        <v>176</v>
      </c>
    </row>
    <row r="32" spans="1:17" ht="14.45" customHeight="1" x14ac:dyDescent="0.2">
      <c r="A32" s="401" t="s">
        <v>843</v>
      </c>
      <c r="B32" s="402" t="s">
        <v>811</v>
      </c>
      <c r="C32" s="402" t="s">
        <v>812</v>
      </c>
      <c r="D32" s="402" t="s">
        <v>815</v>
      </c>
      <c r="E32" s="402" t="s">
        <v>816</v>
      </c>
      <c r="F32" s="405">
        <v>1</v>
      </c>
      <c r="G32" s="405">
        <v>232</v>
      </c>
      <c r="H32" s="405">
        <v>1.4430552963861417E-2</v>
      </c>
      <c r="I32" s="405">
        <v>232</v>
      </c>
      <c r="J32" s="405">
        <v>69</v>
      </c>
      <c r="K32" s="405">
        <v>16077</v>
      </c>
      <c r="L32" s="405">
        <v>1</v>
      </c>
      <c r="M32" s="405">
        <v>233</v>
      </c>
      <c r="N32" s="405">
        <v>50</v>
      </c>
      <c r="O32" s="405">
        <v>11750</v>
      </c>
      <c r="P32" s="450">
        <v>0.73085774709211915</v>
      </c>
      <c r="Q32" s="406">
        <v>235</v>
      </c>
    </row>
    <row r="33" spans="1:17" ht="14.45" customHeight="1" x14ac:dyDescent="0.2">
      <c r="A33" s="401" t="s">
        <v>843</v>
      </c>
      <c r="B33" s="402" t="s">
        <v>811</v>
      </c>
      <c r="C33" s="402" t="s">
        <v>812</v>
      </c>
      <c r="D33" s="402" t="s">
        <v>817</v>
      </c>
      <c r="E33" s="402" t="s">
        <v>818</v>
      </c>
      <c r="F33" s="405"/>
      <c r="G33" s="405"/>
      <c r="H33" s="405"/>
      <c r="I33" s="405"/>
      <c r="J33" s="405">
        <v>44</v>
      </c>
      <c r="K33" s="405">
        <v>10252</v>
      </c>
      <c r="L33" s="405">
        <v>1</v>
      </c>
      <c r="M33" s="405">
        <v>233</v>
      </c>
      <c r="N33" s="405">
        <v>50</v>
      </c>
      <c r="O33" s="405">
        <v>11750</v>
      </c>
      <c r="P33" s="450">
        <v>1.1461178306671869</v>
      </c>
      <c r="Q33" s="406">
        <v>235</v>
      </c>
    </row>
    <row r="34" spans="1:17" ht="14.45" customHeight="1" x14ac:dyDescent="0.2">
      <c r="A34" s="401" t="s">
        <v>844</v>
      </c>
      <c r="B34" s="402" t="s">
        <v>811</v>
      </c>
      <c r="C34" s="402" t="s">
        <v>812</v>
      </c>
      <c r="D34" s="402" t="s">
        <v>813</v>
      </c>
      <c r="E34" s="402" t="s">
        <v>814</v>
      </c>
      <c r="F34" s="405">
        <v>4</v>
      </c>
      <c r="G34" s="405">
        <v>696</v>
      </c>
      <c r="H34" s="405">
        <v>0.49714285714285716</v>
      </c>
      <c r="I34" s="405">
        <v>174</v>
      </c>
      <c r="J34" s="405">
        <v>8</v>
      </c>
      <c r="K34" s="405">
        <v>1400</v>
      </c>
      <c r="L34" s="405">
        <v>1</v>
      </c>
      <c r="M34" s="405">
        <v>175</v>
      </c>
      <c r="N34" s="405">
        <v>13</v>
      </c>
      <c r="O34" s="405">
        <v>2288</v>
      </c>
      <c r="P34" s="450">
        <v>1.6342857142857143</v>
      </c>
      <c r="Q34" s="406">
        <v>176</v>
      </c>
    </row>
    <row r="35" spans="1:17" ht="14.45" customHeight="1" x14ac:dyDescent="0.2">
      <c r="A35" s="401" t="s">
        <v>844</v>
      </c>
      <c r="B35" s="402" t="s">
        <v>811</v>
      </c>
      <c r="C35" s="402" t="s">
        <v>812</v>
      </c>
      <c r="D35" s="402" t="s">
        <v>815</v>
      </c>
      <c r="E35" s="402" t="s">
        <v>816</v>
      </c>
      <c r="F35" s="405">
        <v>2</v>
      </c>
      <c r="G35" s="405">
        <v>464</v>
      </c>
      <c r="H35" s="405"/>
      <c r="I35" s="405">
        <v>232</v>
      </c>
      <c r="J35" s="405"/>
      <c r="K35" s="405"/>
      <c r="L35" s="405"/>
      <c r="M35" s="405"/>
      <c r="N35" s="405">
        <v>1</v>
      </c>
      <c r="O35" s="405">
        <v>235</v>
      </c>
      <c r="P35" s="450"/>
      <c r="Q35" s="406">
        <v>235</v>
      </c>
    </row>
    <row r="36" spans="1:17" ht="14.45" customHeight="1" thickBot="1" x14ac:dyDescent="0.25">
      <c r="A36" s="407" t="s">
        <v>844</v>
      </c>
      <c r="B36" s="408" t="s">
        <v>811</v>
      </c>
      <c r="C36" s="408" t="s">
        <v>812</v>
      </c>
      <c r="D36" s="408" t="s">
        <v>817</v>
      </c>
      <c r="E36" s="408" t="s">
        <v>818</v>
      </c>
      <c r="F36" s="411"/>
      <c r="G36" s="411"/>
      <c r="H36" s="411"/>
      <c r="I36" s="411"/>
      <c r="J36" s="411"/>
      <c r="K36" s="411"/>
      <c r="L36" s="411"/>
      <c r="M36" s="411"/>
      <c r="N36" s="411">
        <v>2</v>
      </c>
      <c r="O36" s="411">
        <v>470</v>
      </c>
      <c r="P36" s="451"/>
      <c r="Q36" s="412">
        <v>235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3E5EFD6-D1E5-4B6D-89F4-C1EF53C9427A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19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231222.63553999984</v>
      </c>
      <c r="E4" s="134">
        <f ca="1">IF(C4=0,0,D4/C4)</f>
        <v>0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65.789680000000004</v>
      </c>
      <c r="E7" s="138">
        <f t="shared" ref="E7:E11" si="0">IF(C7=0,0,D7/C7)</f>
        <v>0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1005.7460799999998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31695.553970000001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26.172999999999998</v>
      </c>
      <c r="D14" s="156">
        <f ca="1">IF(ISERROR(VLOOKUP("Výnosy celkem",INDIRECT("HI!$A:$G"),5,0)),0,VLOOKUP("Výnosy celkem",INDIRECT("HI!$A:$G"),5,0))</f>
        <v>20.257999999999999</v>
      </c>
      <c r="E14" s="157">
        <f t="shared" ref="E14:E19" ca="1" si="1">IF(C14=0,0,D14/C14)</f>
        <v>0.77400374431666219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26.172999999999998</v>
      </c>
      <c r="D15" s="137">
        <f ca="1">IF(ISERROR(VLOOKUP("Ambulance *",INDIRECT("HI!$A:$G"),5,0)),0,VLOOKUP("Ambulance *",INDIRECT("HI!$A:$G"),5,0))</f>
        <v>20.257999999999999</v>
      </c>
      <c r="E15" s="138">
        <f t="shared" ca="1" si="1"/>
        <v>0.77400374431666219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0.77400374431666219</v>
      </c>
      <c r="E16" s="138">
        <f t="shared" si="1"/>
        <v>0.77400374431666219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0.77400374431666219</v>
      </c>
      <c r="E17" s="138">
        <f t="shared" si="1"/>
        <v>0.77400374431666219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1.1352686408188564</v>
      </c>
      <c r="E19" s="138">
        <f t="shared" si="1"/>
        <v>1.3356101656692427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A50ABD0-A230-4812-96E0-B6A501429DE6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19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2018</v>
      </c>
      <c r="C3" s="40">
        <v>2019</v>
      </c>
      <c r="D3" s="7"/>
      <c r="E3" s="289">
        <v>2020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215</v>
      </c>
      <c r="J4" s="225" t="s">
        <v>216</v>
      </c>
    </row>
    <row r="5" spans="1:10" ht="14.45" customHeight="1" x14ac:dyDescent="0.2">
      <c r="A5" s="87" t="str">
        <f>HYPERLINK("#'Léky Žádanky'!A1","Léky (Kč)")</f>
        <v>Léky (Kč)</v>
      </c>
      <c r="B5" s="27">
        <v>43.884610000000002</v>
      </c>
      <c r="C5" s="29">
        <v>27.638869999999997</v>
      </c>
      <c r="D5" s="8"/>
      <c r="E5" s="92">
        <v>65.789680000000004</v>
      </c>
      <c r="F5" s="28">
        <v>0</v>
      </c>
      <c r="G5" s="91">
        <f>E5-F5</f>
        <v>65.789680000000004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1186.4833099999996</v>
      </c>
      <c r="C6" s="31">
        <v>1412.1883599999999</v>
      </c>
      <c r="D6" s="8"/>
      <c r="E6" s="93">
        <v>1005.7460799999998</v>
      </c>
      <c r="F6" s="30">
        <v>0</v>
      </c>
      <c r="G6" s="94">
        <f>E6-F6</f>
        <v>1005.7460799999998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27366.590380000001</v>
      </c>
      <c r="C7" s="31">
        <v>30360.661609999999</v>
      </c>
      <c r="D7" s="8"/>
      <c r="E7" s="93">
        <v>31695.553970000001</v>
      </c>
      <c r="F7" s="30">
        <v>0</v>
      </c>
      <c r="G7" s="94">
        <f>E7-F7</f>
        <v>31695.553970000001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198974.75222999995</v>
      </c>
      <c r="C8" s="33">
        <v>209334.27573999992</v>
      </c>
      <c r="D8" s="8"/>
      <c r="E8" s="95">
        <v>198455.54580999984</v>
      </c>
      <c r="F8" s="32">
        <v>0</v>
      </c>
      <c r="G8" s="96">
        <f>E8-F8</f>
        <v>198455.54580999984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227571.71052999995</v>
      </c>
      <c r="C9" s="35">
        <v>241134.76457999993</v>
      </c>
      <c r="D9" s="8"/>
      <c r="E9" s="3">
        <v>231222.63553999984</v>
      </c>
      <c r="F9" s="34">
        <v>0</v>
      </c>
      <c r="G9" s="34">
        <f>E9-F9</f>
        <v>231222.63553999984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9.2799999999999994</v>
      </c>
      <c r="C11" s="29">
        <f>IF(ISERROR(VLOOKUP("Celkem:",'ZV Vykáz.-A'!A:H,5,0)),0,VLOOKUP("Celkem:",'ZV Vykáz.-A'!A:H,5,0)/1000)</f>
        <v>26.172999999999998</v>
      </c>
      <c r="D11" s="8"/>
      <c r="E11" s="92">
        <f>IF(ISERROR(VLOOKUP("Celkem:",'ZV Vykáz.-A'!A:H,8,0)),0,VLOOKUP("Celkem:",'ZV Vykáz.-A'!A:H,8,0)/1000)</f>
        <v>20.257999999999999</v>
      </c>
      <c r="F11" s="28">
        <f>C11</f>
        <v>26.172999999999998</v>
      </c>
      <c r="G11" s="91">
        <f>E11-F11</f>
        <v>-5.9149999999999991</v>
      </c>
      <c r="H11" s="97">
        <f>IF(F11&lt;0.00000001,"",E11/F11)</f>
        <v>0.77400374431666219</v>
      </c>
      <c r="I11" s="91">
        <f>E11-B11</f>
        <v>10.978</v>
      </c>
      <c r="J11" s="97">
        <f>IF(B11&lt;0.00000001,"",E11/B11)</f>
        <v>2.1829741379310343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9.2799999999999994</v>
      </c>
      <c r="C13" s="37">
        <f>SUM(C11:C12)</f>
        <v>26.172999999999998</v>
      </c>
      <c r="D13" s="8"/>
      <c r="E13" s="5">
        <f>SUM(E11:E12)</f>
        <v>20.257999999999999</v>
      </c>
      <c r="F13" s="36">
        <f>SUM(F11:F12)</f>
        <v>26.172999999999998</v>
      </c>
      <c r="G13" s="36">
        <f>E13-F13</f>
        <v>-5.9149999999999991</v>
      </c>
      <c r="H13" s="101">
        <f>IF(F13&lt;0.00000001,"",E13/F13)</f>
        <v>0.77400374431666219</v>
      </c>
      <c r="I13" s="36">
        <f>SUM(I11:I12)</f>
        <v>10.978</v>
      </c>
      <c r="J13" s="101">
        <f>IF(B13&lt;0.00000001,"",E13/B13)</f>
        <v>2.1829741379310343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4.077835500022157E-5</v>
      </c>
      <c r="C15" s="39">
        <f>IF(C9=0,"",C13/C9)</f>
        <v>1.0854096482349698E-4</v>
      </c>
      <c r="D15" s="8"/>
      <c r="E15" s="6">
        <f>IF(E9=0,"",E13/E9)</f>
        <v>8.7612529598104643E-5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194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E925BFCD-622B-4363-8FE0-029DF8BA2C8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3.6794326862953459E-5</v>
      </c>
      <c r="C4" s="174">
        <f t="shared" ref="C4:M4" si="0">(C10+C8)/C6</f>
        <v>9.2079468796920795E-5</v>
      </c>
      <c r="D4" s="174">
        <f t="shared" si="0"/>
        <v>8.8225812333729651E-5</v>
      </c>
      <c r="E4" s="174">
        <f t="shared" si="0"/>
        <v>9.4638989947776867E-5</v>
      </c>
      <c r="F4" s="174">
        <f t="shared" si="0"/>
        <v>9.2193144707574187E-5</v>
      </c>
      <c r="G4" s="174">
        <f t="shared" si="0"/>
        <v>8.2224155587163207E-5</v>
      </c>
      <c r="H4" s="174">
        <f t="shared" si="0"/>
        <v>8.7614075255406878E-5</v>
      </c>
      <c r="I4" s="174">
        <f t="shared" si="0"/>
        <v>8.7614075255406878E-5</v>
      </c>
      <c r="J4" s="174">
        <f t="shared" si="0"/>
        <v>8.7614075255406878E-5</v>
      </c>
      <c r="K4" s="174">
        <f t="shared" si="0"/>
        <v>8.7614075255406878E-5</v>
      </c>
      <c r="L4" s="174">
        <f t="shared" si="0"/>
        <v>8.7614075255406878E-5</v>
      </c>
      <c r="M4" s="174">
        <f t="shared" si="0"/>
        <v>8.7614075255406878E-5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35114.108890000003</v>
      </c>
      <c r="C5" s="174">
        <f>IF(ISERROR(VLOOKUP($A5,'Man Tab'!$A:$Q,COLUMN()+2,0)),0,VLOOKUP($A5,'Man Tab'!$A:$Q,COLUMN()+2,0))</f>
        <v>30579.145850000001</v>
      </c>
      <c r="D5" s="174">
        <f>IF(ISERROR(VLOOKUP($A5,'Man Tab'!$A:$Q,COLUMN()+2,0)),0,VLOOKUP($A5,'Man Tab'!$A:$Q,COLUMN()+2,0))</f>
        <v>36147.689109999999</v>
      </c>
      <c r="E5" s="174">
        <f>IF(ISERROR(VLOOKUP($A5,'Man Tab'!$A:$Q,COLUMN()+2,0)),0,VLOOKUP($A5,'Man Tab'!$A:$Q,COLUMN()+2,0))</f>
        <v>24734.794190000001</v>
      </c>
      <c r="F5" s="174">
        <f>IF(ISERROR(VLOOKUP($A5,'Man Tab'!$A:$Q,COLUMN()+2,0)),0,VLOOKUP($A5,'Man Tab'!$A:$Q,COLUMN()+2,0))</f>
        <v>30746.154449999998</v>
      </c>
      <c r="G5" s="174">
        <f>IF(ISERROR(VLOOKUP($A5,'Man Tab'!$A:$Q,COLUMN()+2,0)),0,VLOOKUP($A5,'Man Tab'!$A:$Q,COLUMN()+2,0))</f>
        <v>41208.574420000004</v>
      </c>
      <c r="H5" s="174">
        <f>IF(ISERROR(VLOOKUP($A5,'Man Tab'!$A:$Q,COLUMN()+2,0)),0,VLOOKUP($A5,'Man Tab'!$A:$Q,COLUMN()+2,0))</f>
        <v>32688.089479999999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58</v>
      </c>
      <c r="B6" s="176">
        <f>B5</f>
        <v>35114.108890000003</v>
      </c>
      <c r="C6" s="176">
        <f t="shared" ref="C6:M6" si="1">C5+B6</f>
        <v>65693.254740000004</v>
      </c>
      <c r="D6" s="176">
        <f t="shared" si="1"/>
        <v>101840.94385000001</v>
      </c>
      <c r="E6" s="176">
        <f t="shared" si="1"/>
        <v>126575.73804000001</v>
      </c>
      <c r="F6" s="176">
        <f t="shared" si="1"/>
        <v>157321.89249</v>
      </c>
      <c r="G6" s="176">
        <f t="shared" si="1"/>
        <v>198530.46691000002</v>
      </c>
      <c r="H6" s="176">
        <f t="shared" si="1"/>
        <v>231218.55639000001</v>
      </c>
      <c r="I6" s="176">
        <f t="shared" si="1"/>
        <v>231218.55639000001</v>
      </c>
      <c r="J6" s="176">
        <f t="shared" si="1"/>
        <v>231218.55639000001</v>
      </c>
      <c r="K6" s="176">
        <f t="shared" si="1"/>
        <v>231218.55639000001</v>
      </c>
      <c r="L6" s="176">
        <f t="shared" si="1"/>
        <v>231218.55639000001</v>
      </c>
      <c r="M6" s="176">
        <f t="shared" si="1"/>
        <v>231218.55639000001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1292</v>
      </c>
      <c r="C9" s="175">
        <v>4757</v>
      </c>
      <c r="D9" s="175">
        <v>2936</v>
      </c>
      <c r="E9" s="175">
        <v>2994</v>
      </c>
      <c r="F9" s="175">
        <v>2525</v>
      </c>
      <c r="G9" s="175">
        <v>1820</v>
      </c>
      <c r="H9" s="175">
        <v>3934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5" customHeight="1" x14ac:dyDescent="0.2">
      <c r="A10" s="175" t="s">
        <v>60</v>
      </c>
      <c r="B10" s="176">
        <f>B9/1000</f>
        <v>1.292</v>
      </c>
      <c r="C10" s="176">
        <f t="shared" ref="C10:M10" si="3">C9/1000+B10</f>
        <v>6.0489999999999995</v>
      </c>
      <c r="D10" s="176">
        <f t="shared" si="3"/>
        <v>8.9849999999999994</v>
      </c>
      <c r="E10" s="176">
        <f t="shared" si="3"/>
        <v>11.978999999999999</v>
      </c>
      <c r="F10" s="176">
        <f t="shared" si="3"/>
        <v>14.504</v>
      </c>
      <c r="G10" s="176">
        <f t="shared" si="3"/>
        <v>16.323999999999998</v>
      </c>
      <c r="H10" s="176">
        <f t="shared" si="3"/>
        <v>20.257999999999999</v>
      </c>
      <c r="I10" s="176">
        <f t="shared" si="3"/>
        <v>20.257999999999999</v>
      </c>
      <c r="J10" s="176">
        <f t="shared" si="3"/>
        <v>20.257999999999999</v>
      </c>
      <c r="K10" s="176">
        <f t="shared" si="3"/>
        <v>20.257999999999999</v>
      </c>
      <c r="L10" s="176">
        <f t="shared" si="3"/>
        <v>20.257999999999999</v>
      </c>
      <c r="M10" s="176">
        <f t="shared" si="3"/>
        <v>20.257999999999999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333053B8-625D-4F20-8C97-2128E936ED4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2020</v>
      </c>
      <c r="C4" s="113" t="s">
        <v>12</v>
      </c>
      <c r="D4" s="218" t="s">
        <v>195</v>
      </c>
      <c r="E4" s="218" t="s">
        <v>196</v>
      </c>
      <c r="F4" s="218" t="s">
        <v>197</v>
      </c>
      <c r="G4" s="218" t="s">
        <v>198</v>
      </c>
      <c r="H4" s="218" t="s">
        <v>199</v>
      </c>
      <c r="I4" s="218" t="s">
        <v>200</v>
      </c>
      <c r="J4" s="218" t="s">
        <v>201</v>
      </c>
      <c r="K4" s="218" t="s">
        <v>202</v>
      </c>
      <c r="L4" s="218" t="s">
        <v>203</v>
      </c>
      <c r="M4" s="218" t="s">
        <v>204</v>
      </c>
      <c r="N4" s="218" t="s">
        <v>205</v>
      </c>
      <c r="O4" s="218" t="s">
        <v>206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6.666666666666667</v>
      </c>
      <c r="D7" s="47">
        <v>5.9163500000000004</v>
      </c>
      <c r="E7" s="47">
        <v>6.2483399999999998</v>
      </c>
      <c r="F7" s="47">
        <v>6.01098</v>
      </c>
      <c r="G7" s="47">
        <v>12.83957</v>
      </c>
      <c r="H7" s="47">
        <v>10.703479999999999</v>
      </c>
      <c r="I7" s="47">
        <v>9.5024599999999992</v>
      </c>
      <c r="J7" s="47">
        <v>14.5685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65.789680000000004</v>
      </c>
      <c r="Q7" s="71">
        <v>0.82237100000000007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3619.9999999000001</v>
      </c>
      <c r="C9" s="47">
        <v>301.66666665833333</v>
      </c>
      <c r="D9" s="47">
        <v>251.38264000000001</v>
      </c>
      <c r="E9" s="47">
        <v>264.30219</v>
      </c>
      <c r="F9" s="47">
        <v>-420.41881000000001</v>
      </c>
      <c r="G9" s="47">
        <v>414.30536999999998</v>
      </c>
      <c r="H9" s="47">
        <v>513.95038999999997</v>
      </c>
      <c r="I9" s="47">
        <v>-465.08481</v>
      </c>
      <c r="J9" s="47">
        <v>447.30910999999998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1005.7460799999999</v>
      </c>
      <c r="Q9" s="71">
        <v>0.27783040884745386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798.38356859999999</v>
      </c>
      <c r="C11" s="47">
        <v>66.531964049999999</v>
      </c>
      <c r="D11" s="47">
        <v>61.184260000000002</v>
      </c>
      <c r="E11" s="47">
        <v>56.710360000000001</v>
      </c>
      <c r="F11" s="47">
        <v>63.844160000000002</v>
      </c>
      <c r="G11" s="47">
        <v>35.677839999999996</v>
      </c>
      <c r="H11" s="47">
        <v>48.779839999999993</v>
      </c>
      <c r="I11" s="47">
        <v>64.780839999999998</v>
      </c>
      <c r="J11" s="47">
        <v>120.41369999999999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451.39100000000002</v>
      </c>
      <c r="Q11" s="71">
        <v>0.56538112475377422</v>
      </c>
    </row>
    <row r="12" spans="1:17" ht="14.45" customHeight="1" x14ac:dyDescent="0.2">
      <c r="A12" s="15" t="s">
        <v>22</v>
      </c>
      <c r="B12" s="46">
        <v>160.95363690000002</v>
      </c>
      <c r="C12" s="47">
        <v>13.412803075000001</v>
      </c>
      <c r="D12" s="47">
        <v>0</v>
      </c>
      <c r="E12" s="47">
        <v>2.2559999999999998</v>
      </c>
      <c r="F12" s="47">
        <v>0</v>
      </c>
      <c r="G12" s="47">
        <v>4.9718400000000003</v>
      </c>
      <c r="H12" s="47">
        <v>0.59289999999999998</v>
      </c>
      <c r="I12" s="47">
        <v>0.29644999999999999</v>
      </c>
      <c r="J12" s="47">
        <v>3.1E-2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8.1481900000000014</v>
      </c>
      <c r="Q12" s="71">
        <v>5.0624454078427847E-2</v>
      </c>
    </row>
    <row r="13" spans="1:17" ht="14.45" customHeight="1" x14ac:dyDescent="0.2">
      <c r="A13" s="15" t="s">
        <v>23</v>
      </c>
      <c r="B13" s="46">
        <v>107.0000003</v>
      </c>
      <c r="C13" s="47">
        <v>8.9166666916666664</v>
      </c>
      <c r="D13" s="47">
        <v>15.895709999999999</v>
      </c>
      <c r="E13" s="47">
        <v>7.0800100000000006</v>
      </c>
      <c r="F13" s="47">
        <v>40.168860000000002</v>
      </c>
      <c r="G13" s="47">
        <v>89.003659999999996</v>
      </c>
      <c r="H13" s="47">
        <v>42.249120000000005</v>
      </c>
      <c r="I13" s="47">
        <v>30.38862</v>
      </c>
      <c r="J13" s="47">
        <v>28.343779999999999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253.12976</v>
      </c>
      <c r="Q13" s="71">
        <v>2.3656986849559849</v>
      </c>
    </row>
    <row r="14" spans="1:17" ht="14.45" customHeight="1" x14ac:dyDescent="0.2">
      <c r="A14" s="15" t="s">
        <v>24</v>
      </c>
      <c r="B14" s="46">
        <v>2021.9688092000001</v>
      </c>
      <c r="C14" s="47">
        <v>168.49740076666669</v>
      </c>
      <c r="D14" s="47">
        <v>242.06899999999999</v>
      </c>
      <c r="E14" s="47">
        <v>188.21700000000001</v>
      </c>
      <c r="F14" s="47">
        <v>188.85300000000001</v>
      </c>
      <c r="G14" s="47">
        <v>152.44523999999998</v>
      </c>
      <c r="H14" s="47">
        <v>143.73400000000001</v>
      </c>
      <c r="I14" s="47">
        <v>120.98099999999999</v>
      </c>
      <c r="J14" s="47">
        <v>121.17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1157.4692400000001</v>
      </c>
      <c r="Q14" s="71">
        <v>0.5724466345541489</v>
      </c>
    </row>
    <row r="15" spans="1:17" ht="14.45" customHeight="1" x14ac:dyDescent="0.2">
      <c r="A15" s="15" t="s">
        <v>25</v>
      </c>
      <c r="B15" s="46">
        <v>374656.1131129</v>
      </c>
      <c r="C15" s="47">
        <v>31221.342759408333</v>
      </c>
      <c r="D15" s="47">
        <v>30258.157309999999</v>
      </c>
      <c r="E15" s="47">
        <v>26125.333760000001</v>
      </c>
      <c r="F15" s="47">
        <v>31715.53428</v>
      </c>
      <c r="G15" s="47">
        <v>19432.879069999999</v>
      </c>
      <c r="H15" s="47">
        <v>25960.881010000001</v>
      </c>
      <c r="I15" s="47">
        <v>37461.1273</v>
      </c>
      <c r="J15" s="47">
        <v>25970.828829999999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196924.74155999999</v>
      </c>
      <c r="Q15" s="71">
        <v>0.52561464945497394</v>
      </c>
    </row>
    <row r="16" spans="1:17" ht="14.45" customHeight="1" x14ac:dyDescent="0.2">
      <c r="A16" s="15" t="s">
        <v>26</v>
      </c>
      <c r="B16" s="46">
        <v>-9250.9999995000016</v>
      </c>
      <c r="C16" s="47">
        <v>-770.91666662500018</v>
      </c>
      <c r="D16" s="47">
        <v>-886.35453000000007</v>
      </c>
      <c r="E16" s="47">
        <v>-787.78304000000003</v>
      </c>
      <c r="F16" s="47">
        <v>-682.57551999999998</v>
      </c>
      <c r="G16" s="47">
        <v>-510.60280999999998</v>
      </c>
      <c r="H16" s="47">
        <v>-806.92908999999997</v>
      </c>
      <c r="I16" s="47">
        <v>-971.62396999999999</v>
      </c>
      <c r="J16" s="47">
        <v>-795.25486000000001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-5441.1238199999998</v>
      </c>
      <c r="Q16" s="71">
        <v>0.58816601667863821</v>
      </c>
    </row>
    <row r="17" spans="1:17" ht="14.45" customHeight="1" x14ac:dyDescent="0.2">
      <c r="A17" s="15" t="s">
        <v>27</v>
      </c>
      <c r="B17" s="46">
        <v>645.17144900000005</v>
      </c>
      <c r="C17" s="47">
        <v>53.764287416666669</v>
      </c>
      <c r="D17" s="47">
        <v>30.910640000000001</v>
      </c>
      <c r="E17" s="47">
        <v>96.37339999999999</v>
      </c>
      <c r="F17" s="47">
        <v>198.79684</v>
      </c>
      <c r="G17" s="47">
        <v>3.6990400000000001</v>
      </c>
      <c r="H17" s="47">
        <v>67.235720000000001</v>
      </c>
      <c r="I17" s="47">
        <v>55.348730000000003</v>
      </c>
      <c r="J17" s="47">
        <v>138.85201999999998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591.21639000000005</v>
      </c>
      <c r="Q17" s="71">
        <v>0.91637097536844037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6.4909999999999997</v>
      </c>
      <c r="E18" s="47">
        <v>3.0419999999999998</v>
      </c>
      <c r="F18" s="47">
        <v>3.4020000000000001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12.934999999999999</v>
      </c>
      <c r="Q18" s="71" t="s">
        <v>219</v>
      </c>
    </row>
    <row r="19" spans="1:17" ht="14.45" customHeight="1" x14ac:dyDescent="0.2">
      <c r="A19" s="15" t="s">
        <v>29</v>
      </c>
      <c r="B19" s="46">
        <v>1921.9383806000001</v>
      </c>
      <c r="C19" s="47">
        <v>160.16153171666667</v>
      </c>
      <c r="D19" s="47">
        <v>317.46048999999999</v>
      </c>
      <c r="E19" s="47">
        <v>70.175889999999995</v>
      </c>
      <c r="F19" s="47">
        <v>341.94720000000001</v>
      </c>
      <c r="G19" s="47">
        <v>244.72507000000002</v>
      </c>
      <c r="H19" s="47">
        <v>158.41829999999999</v>
      </c>
      <c r="I19" s="47">
        <v>121.6045</v>
      </c>
      <c r="J19" s="47">
        <v>116.81466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1371.1461099999999</v>
      </c>
      <c r="Q19" s="71">
        <v>0.71341835089007843</v>
      </c>
    </row>
    <row r="20" spans="1:17" ht="14.45" customHeight="1" x14ac:dyDescent="0.2">
      <c r="A20" s="15" t="s">
        <v>30</v>
      </c>
      <c r="B20" s="46">
        <v>56706.507305100102</v>
      </c>
      <c r="C20" s="47">
        <v>4725.5422754250085</v>
      </c>
      <c r="D20" s="47">
        <v>4338.5241599999999</v>
      </c>
      <c r="E20" s="47">
        <v>4119.3190199999999</v>
      </c>
      <c r="F20" s="47">
        <v>4240.9050299999999</v>
      </c>
      <c r="G20" s="47">
        <v>4422.6990300000007</v>
      </c>
      <c r="H20" s="47">
        <v>4168.4200799999999</v>
      </c>
      <c r="I20" s="47">
        <v>4310.6194500000001</v>
      </c>
      <c r="J20" s="47">
        <v>6095.0672000000004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31695.553970000004</v>
      </c>
      <c r="Q20" s="71">
        <v>0.5589403311240323</v>
      </c>
    </row>
    <row r="21" spans="1:17" ht="14.45" customHeight="1" x14ac:dyDescent="0.2">
      <c r="A21" s="16" t="s">
        <v>31</v>
      </c>
      <c r="B21" s="46">
        <v>4898.3847310000001</v>
      </c>
      <c r="C21" s="47">
        <v>408.19872758333332</v>
      </c>
      <c r="D21" s="47">
        <v>387.04700000000003</v>
      </c>
      <c r="E21" s="47">
        <v>386.483</v>
      </c>
      <c r="F21" s="47">
        <v>386.483</v>
      </c>
      <c r="G21" s="47">
        <v>386.04599999999999</v>
      </c>
      <c r="H21" s="47">
        <v>386.04452000000003</v>
      </c>
      <c r="I21" s="47">
        <v>386.03949999999998</v>
      </c>
      <c r="J21" s="47">
        <v>386.03447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2704.17749</v>
      </c>
      <c r="Q21" s="71">
        <v>0.55205494025128254</v>
      </c>
    </row>
    <row r="22" spans="1:17" ht="14.45" customHeight="1" x14ac:dyDescent="0.2">
      <c r="A22" s="15" t="s">
        <v>32</v>
      </c>
      <c r="B22" s="46">
        <v>10.495414199999999</v>
      </c>
      <c r="C22" s="47">
        <v>0.87461784999999992</v>
      </c>
      <c r="D22" s="47">
        <v>13.911389999999999</v>
      </c>
      <c r="E22" s="47">
        <v>0</v>
      </c>
      <c r="F22" s="47">
        <v>3.2936199999999998</v>
      </c>
      <c r="G22" s="47">
        <v>7.1147999999999998</v>
      </c>
      <c r="H22" s="47">
        <v>20.449000000000002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44.768810000000002</v>
      </c>
      <c r="Q22" s="71">
        <v>4.2655591429636006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86.044399199890904</v>
      </c>
      <c r="C24" s="47">
        <v>7.170366599990909</v>
      </c>
      <c r="D24" s="47">
        <v>71.513470000005327</v>
      </c>
      <c r="E24" s="47">
        <v>41.387919999997393</v>
      </c>
      <c r="F24" s="47">
        <v>61.444470000002184</v>
      </c>
      <c r="G24" s="47">
        <v>38.990470000004279</v>
      </c>
      <c r="H24" s="47">
        <v>31.625179999995453</v>
      </c>
      <c r="I24" s="47">
        <v>84.594350000006671</v>
      </c>
      <c r="J24" s="47">
        <v>43.911070000001928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373.46693000001324</v>
      </c>
      <c r="Q24" s="71">
        <v>4.3403979047190182</v>
      </c>
    </row>
    <row r="25" spans="1:17" ht="14.45" customHeight="1" x14ac:dyDescent="0.2">
      <c r="A25" s="17" t="s">
        <v>35</v>
      </c>
      <c r="B25" s="49">
        <v>436461.9608074</v>
      </c>
      <c r="C25" s="50">
        <v>36371.830067283336</v>
      </c>
      <c r="D25" s="50">
        <v>35114.108890000003</v>
      </c>
      <c r="E25" s="50">
        <v>30579.145850000001</v>
      </c>
      <c r="F25" s="50">
        <v>36147.689109999999</v>
      </c>
      <c r="G25" s="50">
        <v>24734.794190000001</v>
      </c>
      <c r="H25" s="50">
        <v>30746.154449999998</v>
      </c>
      <c r="I25" s="50">
        <v>41208.574420000004</v>
      </c>
      <c r="J25" s="50">
        <v>32688.089479999999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231218.55639000001</v>
      </c>
      <c r="Q25" s="72">
        <v>0.52975649003242942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913.90274999999997</v>
      </c>
      <c r="E26" s="47">
        <v>615.74570999999992</v>
      </c>
      <c r="F26" s="47">
        <v>698.78376000000003</v>
      </c>
      <c r="G26" s="47">
        <v>790.58434</v>
      </c>
      <c r="H26" s="47">
        <v>487.41485999999998</v>
      </c>
      <c r="I26" s="47">
        <v>1126.8163</v>
      </c>
      <c r="J26" s="47">
        <v>764.54867000000002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5397.7963899999995</v>
      </c>
      <c r="Q26" s="71" t="s">
        <v>219</v>
      </c>
    </row>
    <row r="27" spans="1:17" ht="14.45" customHeight="1" x14ac:dyDescent="0.2">
      <c r="A27" s="18" t="s">
        <v>37</v>
      </c>
      <c r="B27" s="49">
        <v>436461.9608074</v>
      </c>
      <c r="C27" s="50">
        <v>36371.830067283336</v>
      </c>
      <c r="D27" s="50">
        <v>36028.011640000004</v>
      </c>
      <c r="E27" s="50">
        <v>31194.89156</v>
      </c>
      <c r="F27" s="50">
        <v>36846.472869999998</v>
      </c>
      <c r="G27" s="50">
        <v>25525.378530000002</v>
      </c>
      <c r="H27" s="50">
        <v>31233.569309999999</v>
      </c>
      <c r="I27" s="50">
        <v>42335.390720000003</v>
      </c>
      <c r="J27" s="50">
        <v>33452.638149999999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236616.35278000002</v>
      </c>
      <c r="Q27" s="72">
        <v>0.54212365343886859</v>
      </c>
    </row>
    <row r="28" spans="1:17" ht="14.45" customHeight="1" x14ac:dyDescent="0.2">
      <c r="A28" s="16" t="s">
        <v>38</v>
      </c>
      <c r="B28" s="46">
        <v>40.320109199999997</v>
      </c>
      <c r="C28" s="47">
        <v>3.3600090999999996</v>
      </c>
      <c r="D28" s="47">
        <v>53.230179999999997</v>
      </c>
      <c r="E28" s="47">
        <v>53.230179999999997</v>
      </c>
      <c r="F28" s="47">
        <v>26.615130000000001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133.07549</v>
      </c>
      <c r="Q28" s="71">
        <v>3.3004744441515554</v>
      </c>
    </row>
    <row r="29" spans="1:17" ht="14.45" customHeight="1" x14ac:dyDescent="0.2">
      <c r="A29" s="16" t="s">
        <v>39</v>
      </c>
      <c r="B29" s="46">
        <v>10250.000000099999</v>
      </c>
      <c r="C29" s="47">
        <v>854.16666667499987</v>
      </c>
      <c r="D29" s="47">
        <v>817.91899999999998</v>
      </c>
      <c r="E29" s="47">
        <v>939.10295999999994</v>
      </c>
      <c r="F29" s="47">
        <v>874.34228000000007</v>
      </c>
      <c r="G29" s="47">
        <v>931.67700000000002</v>
      </c>
      <c r="H29" s="47">
        <v>958.303</v>
      </c>
      <c r="I29" s="47">
        <v>878.13155000000006</v>
      </c>
      <c r="J29" s="47">
        <v>970.7980500000001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6370.2738400000007</v>
      </c>
      <c r="Q29" s="71">
        <v>0.62149013072564419</v>
      </c>
    </row>
    <row r="30" spans="1:17" ht="14.45" customHeight="1" x14ac:dyDescent="0.2">
      <c r="A30" s="16" t="s">
        <v>40</v>
      </c>
      <c r="B30" s="46">
        <v>449757.0048087</v>
      </c>
      <c r="C30" s="47">
        <v>37479.750400725003</v>
      </c>
      <c r="D30" s="47">
        <v>36628.929830000001</v>
      </c>
      <c r="E30" s="47">
        <v>31851.667679999999</v>
      </c>
      <c r="F30" s="47">
        <v>38637.009909999993</v>
      </c>
      <c r="G30" s="47">
        <v>23478.45203</v>
      </c>
      <c r="H30" s="47">
        <v>31461.096730000001</v>
      </c>
      <c r="I30" s="47">
        <v>44513.364229999999</v>
      </c>
      <c r="J30" s="47">
        <v>31478.526289999998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238049.04670000001</v>
      </c>
      <c r="Q30" s="71">
        <v>0.52928368909173951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5A7EE7C-2E3E-4A78-B6A5-229EF0EA730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3" s="55" customFormat="1" ht="14.45" customHeight="1" thickBot="1" x14ac:dyDescent="0.2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3" ht="14.45" customHeight="1" x14ac:dyDescent="0.2">
      <c r="A4" s="61"/>
      <c r="B4" s="301"/>
      <c r="C4" s="302"/>
      <c r="D4" s="302"/>
      <c r="E4" s="302"/>
      <c r="F4" s="305" t="s">
        <v>211</v>
      </c>
      <c r="G4" s="307" t="s">
        <v>46</v>
      </c>
      <c r="H4" s="115" t="s">
        <v>112</v>
      </c>
      <c r="I4" s="305" t="s">
        <v>47</v>
      </c>
      <c r="J4" s="307" t="s">
        <v>213</v>
      </c>
      <c r="K4" s="308" t="s">
        <v>214</v>
      </c>
    </row>
    <row r="5" spans="1:13" ht="39" thickBot="1" x14ac:dyDescent="0.25">
      <c r="A5" s="62"/>
      <c r="B5" s="24" t="s">
        <v>207</v>
      </c>
      <c r="C5" s="25" t="s">
        <v>208</v>
      </c>
      <c r="D5" s="26" t="s">
        <v>209</v>
      </c>
      <c r="E5" s="26" t="s">
        <v>210</v>
      </c>
      <c r="F5" s="306"/>
      <c r="G5" s="306"/>
      <c r="H5" s="25" t="s">
        <v>212</v>
      </c>
      <c r="I5" s="306"/>
      <c r="J5" s="306"/>
      <c r="K5" s="309"/>
    </row>
    <row r="6" spans="1:13" ht="14.45" customHeight="1" x14ac:dyDescent="0.2">
      <c r="A6" s="384" t="s">
        <v>48</v>
      </c>
      <c r="B6" s="380">
        <v>32453.603328000099</v>
      </c>
      <c r="C6" s="381">
        <v>38358.797290000104</v>
      </c>
      <c r="D6" s="381">
        <v>5905.1939620000048</v>
      </c>
      <c r="E6" s="382">
        <v>1.1819580372113923</v>
      </c>
      <c r="F6" s="380">
        <v>29536.235474100002</v>
      </c>
      <c r="G6" s="381">
        <v>17229.470693225001</v>
      </c>
      <c r="H6" s="381">
        <v>585.715490000003</v>
      </c>
      <c r="I6" s="381">
        <v>20068.680660000002</v>
      </c>
      <c r="J6" s="381">
        <v>2839.2099667750008</v>
      </c>
      <c r="K6" s="383">
        <v>0.6794596649799195</v>
      </c>
      <c r="L6" s="123"/>
      <c r="M6" s="37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84" t="s">
        <v>221</v>
      </c>
      <c r="B7" s="380">
        <v>409555.17806999997</v>
      </c>
      <c r="C7" s="381">
        <v>417153.11245000002</v>
      </c>
      <c r="D7" s="381">
        <v>7597.9343800000497</v>
      </c>
      <c r="E7" s="382">
        <v>1.0185516745650849</v>
      </c>
      <c r="F7" s="380">
        <v>436461.9608074</v>
      </c>
      <c r="G7" s="381">
        <v>254602.81047098336</v>
      </c>
      <c r="H7" s="381">
        <v>32688.089479999999</v>
      </c>
      <c r="I7" s="381">
        <v>231218.556390001</v>
      </c>
      <c r="J7" s="381">
        <v>-23384.254080982355</v>
      </c>
      <c r="K7" s="383">
        <v>0.52975649003243175</v>
      </c>
      <c r="L7" s="123"/>
      <c r="M7" s="379" t="str">
        <f t="shared" si="0"/>
        <v/>
      </c>
    </row>
    <row r="8" spans="1:13" ht="14.45" customHeight="1" x14ac:dyDescent="0.2">
      <c r="A8" s="384" t="s">
        <v>222</v>
      </c>
      <c r="B8" s="380">
        <v>353577.150012</v>
      </c>
      <c r="C8" s="381">
        <v>356032.48093999998</v>
      </c>
      <c r="D8" s="381">
        <v>2455.3309279999812</v>
      </c>
      <c r="E8" s="382">
        <v>1.0069442579304593</v>
      </c>
      <c r="F8" s="380">
        <v>372193.41912830004</v>
      </c>
      <c r="G8" s="381">
        <v>217112.82782484169</v>
      </c>
      <c r="H8" s="381">
        <v>25907.849489999997</v>
      </c>
      <c r="I8" s="381">
        <v>194426.34153000001</v>
      </c>
      <c r="J8" s="381">
        <v>-22686.486294841685</v>
      </c>
      <c r="K8" s="383">
        <v>0.52237984751411914</v>
      </c>
      <c r="L8" s="123"/>
      <c r="M8" s="379" t="str">
        <f t="shared" si="0"/>
        <v/>
      </c>
    </row>
    <row r="9" spans="1:13" ht="14.45" customHeight="1" x14ac:dyDescent="0.2">
      <c r="A9" s="384" t="s">
        <v>223</v>
      </c>
      <c r="B9" s="380">
        <v>3291.3453439999998</v>
      </c>
      <c r="C9" s="381">
        <v>4489.1856900000002</v>
      </c>
      <c r="D9" s="381">
        <v>1197.8403460000004</v>
      </c>
      <c r="E9" s="382">
        <v>1.3639363909908813</v>
      </c>
      <c r="F9" s="380">
        <v>4766.3372056999997</v>
      </c>
      <c r="G9" s="381">
        <v>2780.3633699916668</v>
      </c>
      <c r="H9" s="381">
        <v>611.10552000000007</v>
      </c>
      <c r="I9" s="381">
        <v>1785.2545500000001</v>
      </c>
      <c r="J9" s="381">
        <v>-995.10881999166668</v>
      </c>
      <c r="K9" s="383">
        <v>0.37455481493525844</v>
      </c>
      <c r="L9" s="123"/>
      <c r="M9" s="379" t="str">
        <f t="shared" si="0"/>
        <v/>
      </c>
    </row>
    <row r="10" spans="1:13" ht="14.45" customHeight="1" x14ac:dyDescent="0.2">
      <c r="A10" s="384" t="s">
        <v>224</v>
      </c>
      <c r="B10" s="380">
        <v>0</v>
      </c>
      <c r="C10" s="381">
        <v>-2.5893699999999997</v>
      </c>
      <c r="D10" s="381">
        <v>-2.5893699999999997</v>
      </c>
      <c r="E10" s="382">
        <v>0</v>
      </c>
      <c r="F10" s="380">
        <v>0</v>
      </c>
      <c r="G10" s="381">
        <v>0</v>
      </c>
      <c r="H10" s="381">
        <v>0</v>
      </c>
      <c r="I10" s="381">
        <v>-1.0809200000000001</v>
      </c>
      <c r="J10" s="381">
        <v>-1.0809200000000001</v>
      </c>
      <c r="K10" s="383">
        <v>0</v>
      </c>
      <c r="L10" s="123"/>
      <c r="M10" s="379" t="str">
        <f t="shared" si="0"/>
        <v>X</v>
      </c>
    </row>
    <row r="11" spans="1:13" ht="14.45" customHeight="1" x14ac:dyDescent="0.2">
      <c r="A11" s="384" t="s">
        <v>225</v>
      </c>
      <c r="B11" s="380">
        <v>0</v>
      </c>
      <c r="C11" s="381">
        <v>-2.5893699999999997</v>
      </c>
      <c r="D11" s="381">
        <v>-2.5893699999999997</v>
      </c>
      <c r="E11" s="382">
        <v>0</v>
      </c>
      <c r="F11" s="380">
        <v>0</v>
      </c>
      <c r="G11" s="381">
        <v>0</v>
      </c>
      <c r="H11" s="381">
        <v>0</v>
      </c>
      <c r="I11" s="381">
        <v>-1.0809200000000001</v>
      </c>
      <c r="J11" s="381">
        <v>-1.0809200000000001</v>
      </c>
      <c r="K11" s="383">
        <v>0</v>
      </c>
      <c r="L11" s="123"/>
      <c r="M11" s="379" t="str">
        <f t="shared" si="0"/>
        <v/>
      </c>
    </row>
    <row r="12" spans="1:13" ht="14.45" customHeight="1" x14ac:dyDescent="0.2">
      <c r="A12" s="384" t="s">
        <v>226</v>
      </c>
      <c r="B12" s="380">
        <v>0</v>
      </c>
      <c r="C12" s="381">
        <v>-24.469540000000002</v>
      </c>
      <c r="D12" s="381">
        <v>-24.469540000000002</v>
      </c>
      <c r="E12" s="382">
        <v>0</v>
      </c>
      <c r="F12" s="380">
        <v>0</v>
      </c>
      <c r="G12" s="381">
        <v>0</v>
      </c>
      <c r="H12" s="381">
        <v>0.43942999999999999</v>
      </c>
      <c r="I12" s="381">
        <v>1.0498399999999999</v>
      </c>
      <c r="J12" s="381">
        <v>1.0498399999999999</v>
      </c>
      <c r="K12" s="383">
        <v>0</v>
      </c>
      <c r="L12" s="123"/>
      <c r="M12" s="379" t="str">
        <f t="shared" si="0"/>
        <v>X</v>
      </c>
    </row>
    <row r="13" spans="1:13" ht="14.45" customHeight="1" x14ac:dyDescent="0.2">
      <c r="A13" s="384" t="s">
        <v>227</v>
      </c>
      <c r="B13" s="380">
        <v>0</v>
      </c>
      <c r="C13" s="381">
        <v>-24.469540000000002</v>
      </c>
      <c r="D13" s="381">
        <v>-24.469540000000002</v>
      </c>
      <c r="E13" s="382">
        <v>0</v>
      </c>
      <c r="F13" s="380">
        <v>0</v>
      </c>
      <c r="G13" s="381">
        <v>0</v>
      </c>
      <c r="H13" s="381">
        <v>0.43942999999999999</v>
      </c>
      <c r="I13" s="381">
        <v>1.0498399999999999</v>
      </c>
      <c r="J13" s="381">
        <v>1.0498399999999999</v>
      </c>
      <c r="K13" s="383">
        <v>0</v>
      </c>
      <c r="L13" s="123"/>
      <c r="M13" s="379" t="str">
        <f t="shared" si="0"/>
        <v/>
      </c>
    </row>
    <row r="14" spans="1:13" ht="14.45" customHeight="1" x14ac:dyDescent="0.2">
      <c r="A14" s="384" t="s">
        <v>228</v>
      </c>
      <c r="B14" s="380">
        <v>79.999997000000008</v>
      </c>
      <c r="C14" s="381">
        <v>53.976939999999999</v>
      </c>
      <c r="D14" s="381">
        <v>-26.023057000000009</v>
      </c>
      <c r="E14" s="382">
        <v>0.67471177530169146</v>
      </c>
      <c r="F14" s="380">
        <v>80</v>
      </c>
      <c r="G14" s="381">
        <v>46.666666666666671</v>
      </c>
      <c r="H14" s="381">
        <v>14.5685</v>
      </c>
      <c r="I14" s="381">
        <v>65.78967999999999</v>
      </c>
      <c r="J14" s="381">
        <v>19.123013333333319</v>
      </c>
      <c r="K14" s="383">
        <v>0.82237099999999985</v>
      </c>
      <c r="L14" s="123"/>
      <c r="M14" s="379" t="str">
        <f t="shared" si="0"/>
        <v>X</v>
      </c>
    </row>
    <row r="15" spans="1:13" ht="14.45" customHeight="1" x14ac:dyDescent="0.2">
      <c r="A15" s="384" t="s">
        <v>229</v>
      </c>
      <c r="B15" s="380">
        <v>79.999997000000008</v>
      </c>
      <c r="C15" s="381">
        <v>53.976939999999999</v>
      </c>
      <c r="D15" s="381">
        <v>-26.023057000000009</v>
      </c>
      <c r="E15" s="382">
        <v>0.67471177530169146</v>
      </c>
      <c r="F15" s="380">
        <v>80</v>
      </c>
      <c r="G15" s="381">
        <v>46.666666666666671</v>
      </c>
      <c r="H15" s="381">
        <v>14.5685</v>
      </c>
      <c r="I15" s="381">
        <v>65.78967999999999</v>
      </c>
      <c r="J15" s="381">
        <v>19.123013333333319</v>
      </c>
      <c r="K15" s="383">
        <v>0.82237099999999985</v>
      </c>
      <c r="L15" s="123"/>
      <c r="M15" s="379" t="str">
        <f t="shared" si="0"/>
        <v/>
      </c>
    </row>
    <row r="16" spans="1:13" ht="14.45" customHeight="1" x14ac:dyDescent="0.2">
      <c r="A16" s="384" t="s">
        <v>230</v>
      </c>
      <c r="B16" s="380">
        <v>2165.0000089999999</v>
      </c>
      <c r="C16" s="381">
        <v>2596.9103700000001</v>
      </c>
      <c r="D16" s="381">
        <v>431.91036100000019</v>
      </c>
      <c r="E16" s="382">
        <v>1.1994967017110993</v>
      </c>
      <c r="F16" s="380">
        <v>3619.9999999000001</v>
      </c>
      <c r="G16" s="381">
        <v>2111.6666666083333</v>
      </c>
      <c r="H16" s="381">
        <v>447.30910999999998</v>
      </c>
      <c r="I16" s="381">
        <v>1005.74608</v>
      </c>
      <c r="J16" s="381">
        <v>-1105.9205866083335</v>
      </c>
      <c r="K16" s="383">
        <v>0.27783040884745386</v>
      </c>
      <c r="L16" s="123"/>
      <c r="M16" s="379" t="str">
        <f t="shared" si="0"/>
        <v>X</v>
      </c>
    </row>
    <row r="17" spans="1:13" ht="14.45" customHeight="1" x14ac:dyDescent="0.2">
      <c r="A17" s="384" t="s">
        <v>231</v>
      </c>
      <c r="B17" s="380">
        <v>25.000002000000002</v>
      </c>
      <c r="C17" s="381">
        <v>13.144879999999999</v>
      </c>
      <c r="D17" s="381">
        <v>-11.855122000000003</v>
      </c>
      <c r="E17" s="382">
        <v>0.52579515793638731</v>
      </c>
      <c r="F17" s="380">
        <v>20.000000100000001</v>
      </c>
      <c r="G17" s="381">
        <v>11.666666725000001</v>
      </c>
      <c r="H17" s="381">
        <v>0.32427999999999996</v>
      </c>
      <c r="I17" s="381">
        <v>5.6626599999999998</v>
      </c>
      <c r="J17" s="381">
        <v>-6.0040067250000009</v>
      </c>
      <c r="K17" s="383">
        <v>0.28313299858433499</v>
      </c>
      <c r="L17" s="123"/>
      <c r="M17" s="379" t="str">
        <f t="shared" si="0"/>
        <v/>
      </c>
    </row>
    <row r="18" spans="1:13" ht="14.45" customHeight="1" x14ac:dyDescent="0.2">
      <c r="A18" s="384" t="s">
        <v>232</v>
      </c>
      <c r="B18" s="380">
        <v>10</v>
      </c>
      <c r="C18" s="381">
        <v>11.09849</v>
      </c>
      <c r="D18" s="381">
        <v>1.09849</v>
      </c>
      <c r="E18" s="382">
        <v>1.1098490000000001</v>
      </c>
      <c r="F18" s="380">
        <v>10</v>
      </c>
      <c r="G18" s="381">
        <v>5.8333333333333339</v>
      </c>
      <c r="H18" s="381">
        <v>0</v>
      </c>
      <c r="I18" s="381">
        <v>5.4377399999999998</v>
      </c>
      <c r="J18" s="381">
        <v>-0.39559333333333413</v>
      </c>
      <c r="K18" s="383">
        <v>0.54377399999999998</v>
      </c>
      <c r="L18" s="123"/>
      <c r="M18" s="379" t="str">
        <f t="shared" si="0"/>
        <v/>
      </c>
    </row>
    <row r="19" spans="1:13" ht="14.45" customHeight="1" x14ac:dyDescent="0.2">
      <c r="A19" s="384" t="s">
        <v>233</v>
      </c>
      <c r="B19" s="380">
        <v>25</v>
      </c>
      <c r="C19" s="381">
        <v>24.912659999999999</v>
      </c>
      <c r="D19" s="381">
        <v>-8.7340000000001083E-2</v>
      </c>
      <c r="E19" s="382">
        <v>0.9965063999999999</v>
      </c>
      <c r="F19" s="380">
        <v>25</v>
      </c>
      <c r="G19" s="381">
        <v>14.583333333333334</v>
      </c>
      <c r="H19" s="381">
        <v>0.78089999999999993</v>
      </c>
      <c r="I19" s="381">
        <v>10.073589999999999</v>
      </c>
      <c r="J19" s="381">
        <v>-4.5097433333333345</v>
      </c>
      <c r="K19" s="383">
        <v>0.40294359999999996</v>
      </c>
      <c r="L19" s="123"/>
      <c r="M19" s="379" t="str">
        <f t="shared" si="0"/>
        <v/>
      </c>
    </row>
    <row r="20" spans="1:13" ht="14.45" customHeight="1" x14ac:dyDescent="0.2">
      <c r="A20" s="384" t="s">
        <v>234</v>
      </c>
      <c r="B20" s="380">
        <v>1180.0000030000001</v>
      </c>
      <c r="C20" s="381">
        <v>1082.4157299999999</v>
      </c>
      <c r="D20" s="381">
        <v>-97.584273000000167</v>
      </c>
      <c r="E20" s="382">
        <v>0.91730146376957244</v>
      </c>
      <c r="F20" s="380">
        <v>1150.0000001000001</v>
      </c>
      <c r="G20" s="381">
        <v>670.83333339166666</v>
      </c>
      <c r="H20" s="381">
        <v>214.13257999999999</v>
      </c>
      <c r="I20" s="381">
        <v>781.76808999999992</v>
      </c>
      <c r="J20" s="381">
        <v>110.93475660833326</v>
      </c>
      <c r="K20" s="383">
        <v>0.67979833907132181</v>
      </c>
      <c r="L20" s="123"/>
      <c r="M20" s="379" t="str">
        <f t="shared" si="0"/>
        <v/>
      </c>
    </row>
    <row r="21" spans="1:13" ht="14.45" customHeight="1" x14ac:dyDescent="0.2">
      <c r="A21" s="384" t="s">
        <v>235</v>
      </c>
      <c r="B21" s="380">
        <v>600</v>
      </c>
      <c r="C21" s="381">
        <v>1129.0924600000001</v>
      </c>
      <c r="D21" s="381">
        <v>529.09246000000007</v>
      </c>
      <c r="E21" s="382">
        <v>1.8818207666666669</v>
      </c>
      <c r="F21" s="380">
        <v>2079.9999998000003</v>
      </c>
      <c r="G21" s="381">
        <v>1213.3333332166667</v>
      </c>
      <c r="H21" s="381">
        <v>187.76095000000001</v>
      </c>
      <c r="I21" s="381">
        <v>-17.247619999999998</v>
      </c>
      <c r="J21" s="381">
        <v>-1230.5809532166668</v>
      </c>
      <c r="K21" s="383">
        <v>-8.292125000797318E-3</v>
      </c>
      <c r="L21" s="123"/>
      <c r="M21" s="379" t="str">
        <f t="shared" si="0"/>
        <v/>
      </c>
    </row>
    <row r="22" spans="1:13" ht="14.45" customHeight="1" x14ac:dyDescent="0.2">
      <c r="A22" s="384" t="s">
        <v>236</v>
      </c>
      <c r="B22" s="380">
        <v>64.999999000000003</v>
      </c>
      <c r="C22" s="381">
        <v>67.914050000000003</v>
      </c>
      <c r="D22" s="381">
        <v>2.9140510000000006</v>
      </c>
      <c r="E22" s="382">
        <v>1.0448315545358702</v>
      </c>
      <c r="F22" s="380">
        <v>69.999999899999992</v>
      </c>
      <c r="G22" s="381">
        <v>40.833333274999994</v>
      </c>
      <c r="H22" s="381">
        <v>5.2744999999999997</v>
      </c>
      <c r="I22" s="381">
        <v>38.358599999999996</v>
      </c>
      <c r="J22" s="381">
        <v>-2.4747332749999984</v>
      </c>
      <c r="K22" s="383">
        <v>0.5479800007828286</v>
      </c>
      <c r="L22" s="123"/>
      <c r="M22" s="379" t="str">
        <f t="shared" si="0"/>
        <v/>
      </c>
    </row>
    <row r="23" spans="1:13" ht="14.45" customHeight="1" x14ac:dyDescent="0.2">
      <c r="A23" s="384" t="s">
        <v>237</v>
      </c>
      <c r="B23" s="380">
        <v>260.00000499999999</v>
      </c>
      <c r="C23" s="381">
        <v>268.33209999999997</v>
      </c>
      <c r="D23" s="381">
        <v>8.3320949999999812</v>
      </c>
      <c r="E23" s="382">
        <v>1.03204651861449</v>
      </c>
      <c r="F23" s="380">
        <v>265</v>
      </c>
      <c r="G23" s="381">
        <v>154.58333333333331</v>
      </c>
      <c r="H23" s="381">
        <v>39.035899999999998</v>
      </c>
      <c r="I23" s="381">
        <v>181.69301999999999</v>
      </c>
      <c r="J23" s="381">
        <v>27.109686666666676</v>
      </c>
      <c r="K23" s="383">
        <v>0.68563403773584897</v>
      </c>
      <c r="L23" s="123"/>
      <c r="M23" s="379" t="str">
        <f t="shared" si="0"/>
        <v/>
      </c>
    </row>
    <row r="24" spans="1:13" ht="14.45" customHeight="1" x14ac:dyDescent="0.2">
      <c r="A24" s="384" t="s">
        <v>238</v>
      </c>
      <c r="B24" s="380">
        <v>846.64195600000005</v>
      </c>
      <c r="C24" s="381">
        <v>862.09897999999998</v>
      </c>
      <c r="D24" s="381">
        <v>15.457023999999933</v>
      </c>
      <c r="E24" s="382">
        <v>1.0182568604006201</v>
      </c>
      <c r="F24" s="380">
        <v>798.38356859999999</v>
      </c>
      <c r="G24" s="381">
        <v>465.72374834999999</v>
      </c>
      <c r="H24" s="381">
        <v>120.41369999999999</v>
      </c>
      <c r="I24" s="381">
        <v>451.39100000000002</v>
      </c>
      <c r="J24" s="381">
        <v>-14.332748349999974</v>
      </c>
      <c r="K24" s="383">
        <v>0.56538112475377422</v>
      </c>
      <c r="L24" s="123"/>
      <c r="M24" s="379" t="str">
        <f t="shared" si="0"/>
        <v>X</v>
      </c>
    </row>
    <row r="25" spans="1:13" ht="14.45" customHeight="1" x14ac:dyDescent="0.2">
      <c r="A25" s="384" t="s">
        <v>239</v>
      </c>
      <c r="B25" s="380">
        <v>0</v>
      </c>
      <c r="C25" s="381">
        <v>18.53143</v>
      </c>
      <c r="D25" s="381">
        <v>18.53143</v>
      </c>
      <c r="E25" s="382">
        <v>0</v>
      </c>
      <c r="F25" s="380">
        <v>0</v>
      </c>
      <c r="G25" s="381">
        <v>0</v>
      </c>
      <c r="H25" s="381">
        <v>4.3475299999999999</v>
      </c>
      <c r="I25" s="381">
        <v>8.0985300000000002</v>
      </c>
      <c r="J25" s="381">
        <v>8.0985300000000002</v>
      </c>
      <c r="K25" s="383">
        <v>0</v>
      </c>
      <c r="L25" s="123"/>
      <c r="M25" s="379" t="str">
        <f t="shared" si="0"/>
        <v/>
      </c>
    </row>
    <row r="26" spans="1:13" ht="14.45" customHeight="1" x14ac:dyDescent="0.2">
      <c r="A26" s="384" t="s">
        <v>240</v>
      </c>
      <c r="B26" s="380">
        <v>36.875945000000002</v>
      </c>
      <c r="C26" s="381">
        <v>32.776879999999998</v>
      </c>
      <c r="D26" s="381">
        <v>-4.0990650000000031</v>
      </c>
      <c r="E26" s="382">
        <v>0.88884176391954151</v>
      </c>
      <c r="F26" s="380">
        <v>34.000000099999994</v>
      </c>
      <c r="G26" s="381">
        <v>19.833333391666663</v>
      </c>
      <c r="H26" s="381">
        <v>3.0401700000000003</v>
      </c>
      <c r="I26" s="381">
        <v>14.79758</v>
      </c>
      <c r="J26" s="381">
        <v>-5.0357533916666632</v>
      </c>
      <c r="K26" s="383">
        <v>0.4352229398964032</v>
      </c>
      <c r="L26" s="123"/>
      <c r="M26" s="379" t="str">
        <f t="shared" si="0"/>
        <v/>
      </c>
    </row>
    <row r="27" spans="1:13" ht="14.45" customHeight="1" x14ac:dyDescent="0.2">
      <c r="A27" s="384" t="s">
        <v>241</v>
      </c>
      <c r="B27" s="380">
        <v>104.00000299999999</v>
      </c>
      <c r="C27" s="381">
        <v>107.50566000000001</v>
      </c>
      <c r="D27" s="381">
        <v>3.5056570000000136</v>
      </c>
      <c r="E27" s="382">
        <v>1.0337082394122625</v>
      </c>
      <c r="F27" s="380">
        <v>106.00000010000001</v>
      </c>
      <c r="G27" s="381">
        <v>61.833333391666677</v>
      </c>
      <c r="H27" s="381">
        <v>12.609200000000001</v>
      </c>
      <c r="I27" s="381">
        <v>97.385649999999998</v>
      </c>
      <c r="J27" s="381">
        <v>35.552316608333321</v>
      </c>
      <c r="K27" s="383">
        <v>0.91873254630308243</v>
      </c>
      <c r="L27" s="123"/>
      <c r="M27" s="379" t="str">
        <f t="shared" si="0"/>
        <v/>
      </c>
    </row>
    <row r="28" spans="1:13" ht="14.45" customHeight="1" x14ac:dyDescent="0.2">
      <c r="A28" s="384" t="s">
        <v>242</v>
      </c>
      <c r="B28" s="380">
        <v>159.00000599999998</v>
      </c>
      <c r="C28" s="381">
        <v>158.80491000000001</v>
      </c>
      <c r="D28" s="381">
        <v>-0.19509599999997818</v>
      </c>
      <c r="E28" s="382">
        <v>0.99877298117837821</v>
      </c>
      <c r="F28" s="380">
        <v>164.99999979999998</v>
      </c>
      <c r="G28" s="381">
        <v>96.249999883333317</v>
      </c>
      <c r="H28" s="381">
        <v>16.583220000000001</v>
      </c>
      <c r="I28" s="381">
        <v>71.448340000000002</v>
      </c>
      <c r="J28" s="381">
        <v>-24.801659883333315</v>
      </c>
      <c r="K28" s="383">
        <v>0.43302024294911551</v>
      </c>
      <c r="L28" s="123"/>
      <c r="M28" s="379" t="str">
        <f t="shared" si="0"/>
        <v/>
      </c>
    </row>
    <row r="29" spans="1:13" ht="14.45" customHeight="1" x14ac:dyDescent="0.2">
      <c r="A29" s="384" t="s">
        <v>243</v>
      </c>
      <c r="B29" s="380">
        <v>16.176387000000002</v>
      </c>
      <c r="C29" s="381">
        <v>5.9291099999999997</v>
      </c>
      <c r="D29" s="381">
        <v>-10.247277000000002</v>
      </c>
      <c r="E29" s="382">
        <v>0.36652869395372395</v>
      </c>
      <c r="F29" s="380">
        <v>5.3072749999999997</v>
      </c>
      <c r="G29" s="381">
        <v>3.0959104166666664</v>
      </c>
      <c r="H29" s="381">
        <v>0.65861999999999998</v>
      </c>
      <c r="I29" s="381">
        <v>6.0799500000000002</v>
      </c>
      <c r="J29" s="381">
        <v>2.9840395833333337</v>
      </c>
      <c r="K29" s="383">
        <v>1.1455878958599282</v>
      </c>
      <c r="L29" s="123"/>
      <c r="M29" s="379" t="str">
        <f t="shared" si="0"/>
        <v/>
      </c>
    </row>
    <row r="30" spans="1:13" ht="14.45" customHeight="1" x14ac:dyDescent="0.2">
      <c r="A30" s="384" t="s">
        <v>244</v>
      </c>
      <c r="B30" s="380">
        <v>0</v>
      </c>
      <c r="C30" s="381">
        <v>7.5749999999999998E-2</v>
      </c>
      <c r="D30" s="381">
        <v>7.5749999999999998E-2</v>
      </c>
      <c r="E30" s="382">
        <v>0</v>
      </c>
      <c r="F30" s="380">
        <v>0</v>
      </c>
      <c r="G30" s="381">
        <v>0</v>
      </c>
      <c r="H30" s="381">
        <v>0</v>
      </c>
      <c r="I30" s="381">
        <v>0</v>
      </c>
      <c r="J30" s="381">
        <v>0</v>
      </c>
      <c r="K30" s="383">
        <v>0</v>
      </c>
      <c r="L30" s="123"/>
      <c r="M30" s="379" t="str">
        <f t="shared" si="0"/>
        <v/>
      </c>
    </row>
    <row r="31" spans="1:13" ht="14.45" customHeight="1" x14ac:dyDescent="0.2">
      <c r="A31" s="384" t="s">
        <v>245</v>
      </c>
      <c r="B31" s="380">
        <v>0</v>
      </c>
      <c r="C31" s="381">
        <v>45.387099999999997</v>
      </c>
      <c r="D31" s="381">
        <v>45.387099999999997</v>
      </c>
      <c r="E31" s="382">
        <v>0</v>
      </c>
      <c r="F31" s="380">
        <v>0</v>
      </c>
      <c r="G31" s="381">
        <v>0</v>
      </c>
      <c r="H31" s="381">
        <v>0</v>
      </c>
      <c r="I31" s="381">
        <v>0</v>
      </c>
      <c r="J31" s="381">
        <v>0</v>
      </c>
      <c r="K31" s="383">
        <v>0</v>
      </c>
      <c r="L31" s="123"/>
      <c r="M31" s="379" t="str">
        <f t="shared" si="0"/>
        <v/>
      </c>
    </row>
    <row r="32" spans="1:13" ht="14.45" customHeight="1" x14ac:dyDescent="0.2">
      <c r="A32" s="384" t="s">
        <v>246</v>
      </c>
      <c r="B32" s="380">
        <v>25</v>
      </c>
      <c r="C32" s="381">
        <v>35.98489</v>
      </c>
      <c r="D32" s="381">
        <v>10.98489</v>
      </c>
      <c r="E32" s="382">
        <v>1.4393956000000001</v>
      </c>
      <c r="F32" s="380">
        <v>34.999999900000006</v>
      </c>
      <c r="G32" s="381">
        <v>20.416666608333337</v>
      </c>
      <c r="H32" s="381">
        <v>4.0968800000000005</v>
      </c>
      <c r="I32" s="381">
        <v>18.834070000000001</v>
      </c>
      <c r="J32" s="381">
        <v>-1.5825966083333363</v>
      </c>
      <c r="K32" s="383">
        <v>0.53811628725176075</v>
      </c>
      <c r="L32" s="123"/>
      <c r="M32" s="379" t="str">
        <f t="shared" si="0"/>
        <v/>
      </c>
    </row>
    <row r="33" spans="1:13" ht="14.45" customHeight="1" x14ac:dyDescent="0.2">
      <c r="A33" s="384" t="s">
        <v>247</v>
      </c>
      <c r="B33" s="380">
        <v>40.589613</v>
      </c>
      <c r="C33" s="381">
        <v>45.923230000000004</v>
      </c>
      <c r="D33" s="381">
        <v>5.3336170000000038</v>
      </c>
      <c r="E33" s="382">
        <v>1.1314034947807954</v>
      </c>
      <c r="F33" s="380">
        <v>43.076293700000001</v>
      </c>
      <c r="G33" s="381">
        <v>25.127837991666667</v>
      </c>
      <c r="H33" s="381">
        <v>2.3797700000000002</v>
      </c>
      <c r="I33" s="381">
        <v>31.510069999999999</v>
      </c>
      <c r="J33" s="381">
        <v>6.3822320083333324</v>
      </c>
      <c r="K33" s="383">
        <v>0.73149445538300795</v>
      </c>
      <c r="L33" s="123"/>
      <c r="M33" s="379" t="str">
        <f t="shared" si="0"/>
        <v/>
      </c>
    </row>
    <row r="34" spans="1:13" ht="14.45" customHeight="1" x14ac:dyDescent="0.2">
      <c r="A34" s="384" t="s">
        <v>248</v>
      </c>
      <c r="B34" s="380">
        <v>0</v>
      </c>
      <c r="C34" s="381">
        <v>4.2279999999999998</v>
      </c>
      <c r="D34" s="381">
        <v>4.2279999999999998</v>
      </c>
      <c r="E34" s="382">
        <v>0</v>
      </c>
      <c r="F34" s="380">
        <v>0</v>
      </c>
      <c r="G34" s="381">
        <v>0</v>
      </c>
      <c r="H34" s="381">
        <v>0</v>
      </c>
      <c r="I34" s="381">
        <v>1.6479999999999999</v>
      </c>
      <c r="J34" s="381">
        <v>1.6479999999999999</v>
      </c>
      <c r="K34" s="383">
        <v>0</v>
      </c>
      <c r="L34" s="123"/>
      <c r="M34" s="379" t="str">
        <f t="shared" si="0"/>
        <v/>
      </c>
    </row>
    <row r="35" spans="1:13" ht="14.45" customHeight="1" x14ac:dyDescent="0.2">
      <c r="A35" s="384" t="s">
        <v>249</v>
      </c>
      <c r="B35" s="380">
        <v>0</v>
      </c>
      <c r="C35" s="381">
        <v>1.21</v>
      </c>
      <c r="D35" s="381">
        <v>1.21</v>
      </c>
      <c r="E35" s="382">
        <v>0</v>
      </c>
      <c r="F35" s="380">
        <v>0</v>
      </c>
      <c r="G35" s="381">
        <v>0</v>
      </c>
      <c r="H35" s="381">
        <v>0</v>
      </c>
      <c r="I35" s="381">
        <v>0</v>
      </c>
      <c r="J35" s="381">
        <v>0</v>
      </c>
      <c r="K35" s="383">
        <v>0</v>
      </c>
      <c r="L35" s="123"/>
      <c r="M35" s="379" t="str">
        <f t="shared" si="0"/>
        <v/>
      </c>
    </row>
    <row r="36" spans="1:13" ht="14.45" customHeight="1" x14ac:dyDescent="0.2">
      <c r="A36" s="384" t="s">
        <v>250</v>
      </c>
      <c r="B36" s="380">
        <v>0</v>
      </c>
      <c r="C36" s="381">
        <v>0</v>
      </c>
      <c r="D36" s="381">
        <v>0</v>
      </c>
      <c r="E36" s="382">
        <v>0</v>
      </c>
      <c r="F36" s="380">
        <v>0</v>
      </c>
      <c r="G36" s="381">
        <v>0</v>
      </c>
      <c r="H36" s="381">
        <v>0</v>
      </c>
      <c r="I36" s="381">
        <v>1.53755</v>
      </c>
      <c r="J36" s="381">
        <v>1.53755</v>
      </c>
      <c r="K36" s="383">
        <v>0</v>
      </c>
      <c r="L36" s="123"/>
      <c r="M36" s="379" t="str">
        <f t="shared" si="0"/>
        <v/>
      </c>
    </row>
    <row r="37" spans="1:13" ht="14.45" customHeight="1" x14ac:dyDescent="0.2">
      <c r="A37" s="384" t="s">
        <v>251</v>
      </c>
      <c r="B37" s="380">
        <v>465.00000199999999</v>
      </c>
      <c r="C37" s="381">
        <v>405.02802000000003</v>
      </c>
      <c r="D37" s="381">
        <v>-59.971981999999969</v>
      </c>
      <c r="E37" s="382">
        <v>0.87102799625364313</v>
      </c>
      <c r="F37" s="380">
        <v>410</v>
      </c>
      <c r="G37" s="381">
        <v>239.16666666666666</v>
      </c>
      <c r="H37" s="381">
        <v>76.698309999999992</v>
      </c>
      <c r="I37" s="381">
        <v>200.05126000000001</v>
      </c>
      <c r="J37" s="381">
        <v>-39.115406666666644</v>
      </c>
      <c r="K37" s="383">
        <v>0.4879299024390244</v>
      </c>
      <c r="L37" s="123"/>
      <c r="M37" s="379" t="str">
        <f t="shared" si="0"/>
        <v/>
      </c>
    </row>
    <row r="38" spans="1:13" ht="14.45" customHeight="1" x14ac:dyDescent="0.2">
      <c r="A38" s="384" t="s">
        <v>252</v>
      </c>
      <c r="B38" s="380">
        <v>0</v>
      </c>
      <c r="C38" s="381">
        <v>0.71399999999999997</v>
      </c>
      <c r="D38" s="381">
        <v>0.71399999999999997</v>
      </c>
      <c r="E38" s="382">
        <v>0</v>
      </c>
      <c r="F38" s="380">
        <v>0</v>
      </c>
      <c r="G38" s="381">
        <v>0</v>
      </c>
      <c r="H38" s="381">
        <v>0</v>
      </c>
      <c r="I38" s="381">
        <v>0</v>
      </c>
      <c r="J38" s="381">
        <v>0</v>
      </c>
      <c r="K38" s="383">
        <v>0</v>
      </c>
      <c r="L38" s="123"/>
      <c r="M38" s="379" t="str">
        <f t="shared" si="0"/>
        <v/>
      </c>
    </row>
    <row r="39" spans="1:13" ht="14.45" customHeight="1" x14ac:dyDescent="0.2">
      <c r="A39" s="384" t="s">
        <v>253</v>
      </c>
      <c r="B39" s="380">
        <v>94.703378000000001</v>
      </c>
      <c r="C39" s="381">
        <v>138.48786999999999</v>
      </c>
      <c r="D39" s="381">
        <v>43.784491999999986</v>
      </c>
      <c r="E39" s="382">
        <v>1.4623329486726437</v>
      </c>
      <c r="F39" s="380">
        <v>160.95363690000002</v>
      </c>
      <c r="G39" s="381">
        <v>93.88962152500001</v>
      </c>
      <c r="H39" s="381">
        <v>3.1E-2</v>
      </c>
      <c r="I39" s="381">
        <v>8.1481899999999996</v>
      </c>
      <c r="J39" s="381">
        <v>-85.74143152500001</v>
      </c>
      <c r="K39" s="383">
        <v>5.062445407842784E-2</v>
      </c>
      <c r="L39" s="123"/>
      <c r="M39" s="379" t="str">
        <f t="shared" si="0"/>
        <v>X</v>
      </c>
    </row>
    <row r="40" spans="1:13" ht="14.45" customHeight="1" x14ac:dyDescent="0.2">
      <c r="A40" s="384" t="s">
        <v>254</v>
      </c>
      <c r="B40" s="380">
        <v>0</v>
      </c>
      <c r="C40" s="381">
        <v>1.355</v>
      </c>
      <c r="D40" s="381">
        <v>1.355</v>
      </c>
      <c r="E40" s="382">
        <v>0</v>
      </c>
      <c r="F40" s="380">
        <v>0</v>
      </c>
      <c r="G40" s="381">
        <v>0</v>
      </c>
      <c r="H40" s="381">
        <v>0</v>
      </c>
      <c r="I40" s="381">
        <v>6.8915100000000002</v>
      </c>
      <c r="J40" s="381">
        <v>6.8915100000000002</v>
      </c>
      <c r="K40" s="383">
        <v>0</v>
      </c>
      <c r="L40" s="123"/>
      <c r="M40" s="379" t="str">
        <f t="shared" si="0"/>
        <v/>
      </c>
    </row>
    <row r="41" spans="1:13" ht="14.45" customHeight="1" x14ac:dyDescent="0.2">
      <c r="A41" s="384" t="s">
        <v>255</v>
      </c>
      <c r="B41" s="380">
        <v>0</v>
      </c>
      <c r="C41" s="381">
        <v>1.137</v>
      </c>
      <c r="D41" s="381">
        <v>1.137</v>
      </c>
      <c r="E41" s="382">
        <v>0</v>
      </c>
      <c r="F41" s="380">
        <v>1.0727181000000001</v>
      </c>
      <c r="G41" s="381">
        <v>0.62575222500000005</v>
      </c>
      <c r="H41" s="381">
        <v>0</v>
      </c>
      <c r="I41" s="381">
        <v>0</v>
      </c>
      <c r="J41" s="381">
        <v>-0.62575222500000005</v>
      </c>
      <c r="K41" s="383">
        <v>0</v>
      </c>
      <c r="L41" s="123"/>
      <c r="M41" s="379" t="str">
        <f t="shared" si="0"/>
        <v/>
      </c>
    </row>
    <row r="42" spans="1:13" ht="14.45" customHeight="1" x14ac:dyDescent="0.2">
      <c r="A42" s="384" t="s">
        <v>256</v>
      </c>
      <c r="B42" s="380">
        <v>10.637028000000001</v>
      </c>
      <c r="C42" s="381">
        <v>56.621910000000007</v>
      </c>
      <c r="D42" s="381">
        <v>45.984882000000006</v>
      </c>
      <c r="E42" s="382">
        <v>5.3230949471976574</v>
      </c>
      <c r="F42" s="380">
        <v>5.1145963000000005</v>
      </c>
      <c r="G42" s="381">
        <v>2.9835145083333336</v>
      </c>
      <c r="H42" s="381">
        <v>0</v>
      </c>
      <c r="I42" s="381">
        <v>0</v>
      </c>
      <c r="J42" s="381">
        <v>-2.9835145083333336</v>
      </c>
      <c r="K42" s="383">
        <v>0</v>
      </c>
      <c r="L42" s="123"/>
      <c r="M42" s="379" t="str">
        <f t="shared" si="0"/>
        <v/>
      </c>
    </row>
    <row r="43" spans="1:13" ht="14.45" customHeight="1" x14ac:dyDescent="0.2">
      <c r="A43" s="384" t="s">
        <v>257</v>
      </c>
      <c r="B43" s="380">
        <v>53.510510000000004</v>
      </c>
      <c r="C43" s="381">
        <v>70.341170000000005</v>
      </c>
      <c r="D43" s="381">
        <v>16.830660000000002</v>
      </c>
      <c r="E43" s="382">
        <v>1.3145299867259721</v>
      </c>
      <c r="F43" s="380">
        <v>70.7971802</v>
      </c>
      <c r="G43" s="381">
        <v>41.29835511666667</v>
      </c>
      <c r="H43" s="381">
        <v>0</v>
      </c>
      <c r="I43" s="381">
        <v>0.14000000000000001</v>
      </c>
      <c r="J43" s="381">
        <v>-41.158355116666669</v>
      </c>
      <c r="K43" s="383">
        <v>1.9774798883868544E-3</v>
      </c>
      <c r="L43" s="123"/>
      <c r="M43" s="379" t="str">
        <f t="shared" si="0"/>
        <v/>
      </c>
    </row>
    <row r="44" spans="1:13" ht="14.45" customHeight="1" x14ac:dyDescent="0.2">
      <c r="A44" s="384" t="s">
        <v>258</v>
      </c>
      <c r="B44" s="380">
        <v>4.3544689999999999</v>
      </c>
      <c r="C44" s="381">
        <v>2.7829999999999999</v>
      </c>
      <c r="D44" s="381">
        <v>-1.571469</v>
      </c>
      <c r="E44" s="382">
        <v>0.63911351762981894</v>
      </c>
      <c r="F44" s="380">
        <v>12.9691423</v>
      </c>
      <c r="G44" s="381">
        <v>7.5653330083333339</v>
      </c>
      <c r="H44" s="381">
        <v>0</v>
      </c>
      <c r="I44" s="381">
        <v>0.88934999999999997</v>
      </c>
      <c r="J44" s="381">
        <v>-6.6759830083333336</v>
      </c>
      <c r="K44" s="383">
        <v>6.8574311194040949E-2</v>
      </c>
      <c r="L44" s="123"/>
      <c r="M44" s="379" t="str">
        <f t="shared" si="0"/>
        <v/>
      </c>
    </row>
    <row r="45" spans="1:13" ht="14.45" customHeight="1" x14ac:dyDescent="0.2">
      <c r="A45" s="384" t="s">
        <v>259</v>
      </c>
      <c r="B45" s="380">
        <v>1.3816400000000002</v>
      </c>
      <c r="C45" s="381">
        <v>6.24979</v>
      </c>
      <c r="D45" s="381">
        <v>4.86815</v>
      </c>
      <c r="E45" s="382">
        <v>4.5234576300628229</v>
      </c>
      <c r="F45" s="380">
        <v>11</v>
      </c>
      <c r="G45" s="381">
        <v>6.4166666666666661</v>
      </c>
      <c r="H45" s="381">
        <v>3.1E-2</v>
      </c>
      <c r="I45" s="381">
        <v>0.22733</v>
      </c>
      <c r="J45" s="381">
        <v>-6.1893366666666658</v>
      </c>
      <c r="K45" s="383">
        <v>2.0666363636363635E-2</v>
      </c>
      <c r="L45" s="123"/>
      <c r="M45" s="379" t="str">
        <f t="shared" si="0"/>
        <v/>
      </c>
    </row>
    <row r="46" spans="1:13" ht="14.45" customHeight="1" x14ac:dyDescent="0.2">
      <c r="A46" s="384" t="s">
        <v>260</v>
      </c>
      <c r="B46" s="380">
        <v>24.819731000000001</v>
      </c>
      <c r="C46" s="381">
        <v>0</v>
      </c>
      <c r="D46" s="381">
        <v>-24.819731000000001</v>
      </c>
      <c r="E46" s="382">
        <v>0</v>
      </c>
      <c r="F46" s="380">
        <v>60</v>
      </c>
      <c r="G46" s="381">
        <v>35</v>
      </c>
      <c r="H46" s="381">
        <v>0</v>
      </c>
      <c r="I46" s="381">
        <v>0</v>
      </c>
      <c r="J46" s="381">
        <v>-35</v>
      </c>
      <c r="K46" s="383">
        <v>0</v>
      </c>
      <c r="L46" s="123"/>
      <c r="M46" s="379" t="str">
        <f t="shared" si="0"/>
        <v/>
      </c>
    </row>
    <row r="47" spans="1:13" ht="14.45" customHeight="1" x14ac:dyDescent="0.2">
      <c r="A47" s="384" t="s">
        <v>261</v>
      </c>
      <c r="B47" s="380">
        <v>105.000004</v>
      </c>
      <c r="C47" s="381">
        <v>127.30633</v>
      </c>
      <c r="D47" s="381">
        <v>22.306325999999999</v>
      </c>
      <c r="E47" s="382">
        <v>1.2124411919070022</v>
      </c>
      <c r="F47" s="380">
        <v>107.0000003</v>
      </c>
      <c r="G47" s="381">
        <v>62.416666841666668</v>
      </c>
      <c r="H47" s="381">
        <v>28.343779999999999</v>
      </c>
      <c r="I47" s="381">
        <v>253.12976</v>
      </c>
      <c r="J47" s="381">
        <v>190.71309315833332</v>
      </c>
      <c r="K47" s="383">
        <v>2.3656986849559849</v>
      </c>
      <c r="L47" s="123"/>
      <c r="M47" s="379" t="str">
        <f t="shared" si="0"/>
        <v>X</v>
      </c>
    </row>
    <row r="48" spans="1:13" ht="14.45" customHeight="1" x14ac:dyDescent="0.2">
      <c r="A48" s="384" t="s">
        <v>262</v>
      </c>
      <c r="B48" s="380">
        <v>0</v>
      </c>
      <c r="C48" s="381">
        <v>29.195259999999998</v>
      </c>
      <c r="D48" s="381">
        <v>29.195259999999998</v>
      </c>
      <c r="E48" s="382">
        <v>0</v>
      </c>
      <c r="F48" s="380">
        <v>0</v>
      </c>
      <c r="G48" s="381">
        <v>0</v>
      </c>
      <c r="H48" s="381">
        <v>0.93653999999999993</v>
      </c>
      <c r="I48" s="381">
        <v>30.090139999999998</v>
      </c>
      <c r="J48" s="381">
        <v>30.090139999999998</v>
      </c>
      <c r="K48" s="383">
        <v>0</v>
      </c>
      <c r="L48" s="123"/>
      <c r="M48" s="379" t="str">
        <f t="shared" si="0"/>
        <v/>
      </c>
    </row>
    <row r="49" spans="1:13" ht="14.45" customHeight="1" x14ac:dyDescent="0.2">
      <c r="A49" s="384" t="s">
        <v>263</v>
      </c>
      <c r="B49" s="380">
        <v>70.000001999999995</v>
      </c>
      <c r="C49" s="381">
        <v>55.789490000000001</v>
      </c>
      <c r="D49" s="381">
        <v>-14.210511999999994</v>
      </c>
      <c r="E49" s="382">
        <v>0.79699269151449459</v>
      </c>
      <c r="F49" s="380">
        <v>60.000000200000002</v>
      </c>
      <c r="G49" s="381">
        <v>35.000000116666669</v>
      </c>
      <c r="H49" s="381">
        <v>11.882940000000001</v>
      </c>
      <c r="I49" s="381">
        <v>43.5182</v>
      </c>
      <c r="J49" s="381">
        <v>8.518199883333331</v>
      </c>
      <c r="K49" s="383">
        <v>0.72530333091565558</v>
      </c>
      <c r="L49" s="123"/>
      <c r="M49" s="379" t="str">
        <f t="shared" si="0"/>
        <v/>
      </c>
    </row>
    <row r="50" spans="1:13" ht="14.45" customHeight="1" x14ac:dyDescent="0.2">
      <c r="A50" s="384" t="s">
        <v>264</v>
      </c>
      <c r="B50" s="380">
        <v>15.000001000000001</v>
      </c>
      <c r="C50" s="381">
        <v>18.530529999999999</v>
      </c>
      <c r="D50" s="381">
        <v>3.5305289999999978</v>
      </c>
      <c r="E50" s="382">
        <v>1.235368584308761</v>
      </c>
      <c r="F50" s="380">
        <v>20.000000100000001</v>
      </c>
      <c r="G50" s="381">
        <v>11.666666725000001</v>
      </c>
      <c r="H50" s="381">
        <v>0</v>
      </c>
      <c r="I50" s="381">
        <v>15.93638</v>
      </c>
      <c r="J50" s="381">
        <v>4.2697132749999991</v>
      </c>
      <c r="K50" s="383">
        <v>0.796818996015905</v>
      </c>
      <c r="L50" s="123"/>
      <c r="M50" s="379" t="str">
        <f t="shared" si="0"/>
        <v/>
      </c>
    </row>
    <row r="51" spans="1:13" ht="14.45" customHeight="1" x14ac:dyDescent="0.2">
      <c r="A51" s="384" t="s">
        <v>265</v>
      </c>
      <c r="B51" s="380">
        <v>20.000001000000001</v>
      </c>
      <c r="C51" s="381">
        <v>23.791049999999998</v>
      </c>
      <c r="D51" s="381">
        <v>3.7910489999999974</v>
      </c>
      <c r="E51" s="382">
        <v>1.1895524405223779</v>
      </c>
      <c r="F51" s="380">
        <v>27</v>
      </c>
      <c r="G51" s="381">
        <v>15.75</v>
      </c>
      <c r="H51" s="381">
        <v>2.4563000000000001</v>
      </c>
      <c r="I51" s="381">
        <v>22.752839999999999</v>
      </c>
      <c r="J51" s="381">
        <v>7.0028399999999991</v>
      </c>
      <c r="K51" s="383">
        <v>0.84269777777777777</v>
      </c>
      <c r="L51" s="123"/>
      <c r="M51" s="379" t="str">
        <f t="shared" si="0"/>
        <v/>
      </c>
    </row>
    <row r="52" spans="1:13" ht="14.45" customHeight="1" x14ac:dyDescent="0.2">
      <c r="A52" s="384" t="s">
        <v>266</v>
      </c>
      <c r="B52" s="380">
        <v>0</v>
      </c>
      <c r="C52" s="381">
        <v>0</v>
      </c>
      <c r="D52" s="381">
        <v>0</v>
      </c>
      <c r="E52" s="382">
        <v>0</v>
      </c>
      <c r="F52" s="380">
        <v>0</v>
      </c>
      <c r="G52" s="381">
        <v>0</v>
      </c>
      <c r="H52" s="381">
        <v>13.068</v>
      </c>
      <c r="I52" s="381">
        <v>81.674999999999997</v>
      </c>
      <c r="J52" s="381">
        <v>81.674999999999997</v>
      </c>
      <c r="K52" s="383">
        <v>0</v>
      </c>
      <c r="L52" s="123"/>
      <c r="M52" s="379" t="str">
        <f t="shared" si="0"/>
        <v/>
      </c>
    </row>
    <row r="53" spans="1:13" ht="14.45" customHeight="1" x14ac:dyDescent="0.2">
      <c r="A53" s="384" t="s">
        <v>267</v>
      </c>
      <c r="B53" s="380">
        <v>0</v>
      </c>
      <c r="C53" s="381">
        <v>0</v>
      </c>
      <c r="D53" s="381">
        <v>0</v>
      </c>
      <c r="E53" s="382">
        <v>0</v>
      </c>
      <c r="F53" s="380">
        <v>0</v>
      </c>
      <c r="G53" s="381">
        <v>0</v>
      </c>
      <c r="H53" s="381">
        <v>0</v>
      </c>
      <c r="I53" s="381">
        <v>59.157199999999996</v>
      </c>
      <c r="J53" s="381">
        <v>59.157199999999996</v>
      </c>
      <c r="K53" s="383">
        <v>0</v>
      </c>
      <c r="L53" s="123"/>
      <c r="M53" s="379" t="str">
        <f t="shared" si="0"/>
        <v/>
      </c>
    </row>
    <row r="54" spans="1:13" ht="14.45" customHeight="1" x14ac:dyDescent="0.2">
      <c r="A54" s="384" t="s">
        <v>268</v>
      </c>
      <c r="B54" s="380">
        <v>0</v>
      </c>
      <c r="C54" s="381">
        <v>3.3940000000000001</v>
      </c>
      <c r="D54" s="381">
        <v>3.3940000000000001</v>
      </c>
      <c r="E54" s="382">
        <v>0</v>
      </c>
      <c r="F54" s="380">
        <v>0</v>
      </c>
      <c r="G54" s="381">
        <v>0</v>
      </c>
      <c r="H54" s="381">
        <v>0</v>
      </c>
      <c r="I54" s="381">
        <v>0</v>
      </c>
      <c r="J54" s="381">
        <v>0</v>
      </c>
      <c r="K54" s="383">
        <v>0</v>
      </c>
      <c r="L54" s="123"/>
      <c r="M54" s="379" t="str">
        <f t="shared" si="0"/>
        <v>X</v>
      </c>
    </row>
    <row r="55" spans="1:13" ht="14.45" customHeight="1" x14ac:dyDescent="0.2">
      <c r="A55" s="384" t="s">
        <v>269</v>
      </c>
      <c r="B55" s="380">
        <v>0</v>
      </c>
      <c r="C55" s="381">
        <v>3.3940000000000001</v>
      </c>
      <c r="D55" s="381">
        <v>3.3940000000000001</v>
      </c>
      <c r="E55" s="382">
        <v>0</v>
      </c>
      <c r="F55" s="380">
        <v>0</v>
      </c>
      <c r="G55" s="381">
        <v>0</v>
      </c>
      <c r="H55" s="381">
        <v>0</v>
      </c>
      <c r="I55" s="381">
        <v>0</v>
      </c>
      <c r="J55" s="381">
        <v>0</v>
      </c>
      <c r="K55" s="383">
        <v>0</v>
      </c>
      <c r="L55" s="123"/>
      <c r="M55" s="379" t="str">
        <f t="shared" si="0"/>
        <v/>
      </c>
    </row>
    <row r="56" spans="1:13" ht="14.45" customHeight="1" x14ac:dyDescent="0.2">
      <c r="A56" s="384" t="s">
        <v>270</v>
      </c>
      <c r="B56" s="380">
        <v>0</v>
      </c>
      <c r="C56" s="381">
        <v>731.48073999999997</v>
      </c>
      <c r="D56" s="381">
        <v>731.48073999999997</v>
      </c>
      <c r="E56" s="382">
        <v>0</v>
      </c>
      <c r="F56" s="380">
        <v>0</v>
      </c>
      <c r="G56" s="381">
        <v>0</v>
      </c>
      <c r="H56" s="381">
        <v>0</v>
      </c>
      <c r="I56" s="381">
        <v>0</v>
      </c>
      <c r="J56" s="381">
        <v>0</v>
      </c>
      <c r="K56" s="383">
        <v>0</v>
      </c>
      <c r="L56" s="123"/>
      <c r="M56" s="379" t="str">
        <f t="shared" si="0"/>
        <v>X</v>
      </c>
    </row>
    <row r="57" spans="1:13" ht="14.45" customHeight="1" x14ac:dyDescent="0.2">
      <c r="A57" s="384" t="s">
        <v>271</v>
      </c>
      <c r="B57" s="380">
        <v>0</v>
      </c>
      <c r="C57" s="381">
        <v>731.48073999999997</v>
      </c>
      <c r="D57" s="381">
        <v>731.48073999999997</v>
      </c>
      <c r="E57" s="382">
        <v>0</v>
      </c>
      <c r="F57" s="380">
        <v>0</v>
      </c>
      <c r="G57" s="381">
        <v>0</v>
      </c>
      <c r="H57" s="381">
        <v>0</v>
      </c>
      <c r="I57" s="381">
        <v>0</v>
      </c>
      <c r="J57" s="381">
        <v>0</v>
      </c>
      <c r="K57" s="383">
        <v>0</v>
      </c>
      <c r="L57" s="123"/>
      <c r="M57" s="379" t="str">
        <f t="shared" si="0"/>
        <v/>
      </c>
    </row>
    <row r="58" spans="1:13" ht="14.45" customHeight="1" x14ac:dyDescent="0.2">
      <c r="A58" s="384" t="s">
        <v>272</v>
      </c>
      <c r="B58" s="380">
        <v>0</v>
      </c>
      <c r="C58" s="381">
        <v>2.33128</v>
      </c>
      <c r="D58" s="381">
        <v>2.33128</v>
      </c>
      <c r="E58" s="382">
        <v>0</v>
      </c>
      <c r="F58" s="380">
        <v>0</v>
      </c>
      <c r="G58" s="381">
        <v>0</v>
      </c>
      <c r="H58" s="381">
        <v>0</v>
      </c>
      <c r="I58" s="381">
        <v>1.0377100000000001</v>
      </c>
      <c r="J58" s="381">
        <v>1.0377100000000001</v>
      </c>
      <c r="K58" s="383">
        <v>0</v>
      </c>
      <c r="L58" s="123"/>
      <c r="M58" s="379" t="str">
        <f t="shared" si="0"/>
        <v>X</v>
      </c>
    </row>
    <row r="59" spans="1:13" ht="14.45" customHeight="1" x14ac:dyDescent="0.2">
      <c r="A59" s="384" t="s">
        <v>273</v>
      </c>
      <c r="B59" s="380">
        <v>0</v>
      </c>
      <c r="C59" s="381">
        <v>1.6126099999999999</v>
      </c>
      <c r="D59" s="381">
        <v>1.6126099999999999</v>
      </c>
      <c r="E59" s="382">
        <v>0</v>
      </c>
      <c r="F59" s="380">
        <v>0</v>
      </c>
      <c r="G59" s="381">
        <v>0</v>
      </c>
      <c r="H59" s="381">
        <v>0</v>
      </c>
      <c r="I59" s="381">
        <v>0.81238999999999995</v>
      </c>
      <c r="J59" s="381">
        <v>0.81238999999999995</v>
      </c>
      <c r="K59" s="383">
        <v>0</v>
      </c>
      <c r="L59" s="123"/>
      <c r="M59" s="379" t="str">
        <f t="shared" si="0"/>
        <v/>
      </c>
    </row>
    <row r="60" spans="1:13" ht="14.45" customHeight="1" x14ac:dyDescent="0.2">
      <c r="A60" s="384" t="s">
        <v>274</v>
      </c>
      <c r="B60" s="380">
        <v>0</v>
      </c>
      <c r="C60" s="381">
        <v>9.6999999999999994E-4</v>
      </c>
      <c r="D60" s="381">
        <v>9.6999999999999994E-4</v>
      </c>
      <c r="E60" s="382">
        <v>0</v>
      </c>
      <c r="F60" s="380">
        <v>0</v>
      </c>
      <c r="G60" s="381">
        <v>0</v>
      </c>
      <c r="H60" s="381">
        <v>0</v>
      </c>
      <c r="I60" s="381">
        <v>0</v>
      </c>
      <c r="J60" s="381">
        <v>0</v>
      </c>
      <c r="K60" s="383">
        <v>0</v>
      </c>
      <c r="L60" s="123"/>
      <c r="M60" s="379" t="str">
        <f t="shared" si="0"/>
        <v/>
      </c>
    </row>
    <row r="61" spans="1:13" ht="14.45" customHeight="1" x14ac:dyDescent="0.2">
      <c r="A61" s="384" t="s">
        <v>275</v>
      </c>
      <c r="B61" s="380">
        <v>0</v>
      </c>
      <c r="C61" s="381">
        <v>0</v>
      </c>
      <c r="D61" s="381">
        <v>0</v>
      </c>
      <c r="E61" s="382">
        <v>0</v>
      </c>
      <c r="F61" s="380">
        <v>0</v>
      </c>
      <c r="G61" s="381">
        <v>0</v>
      </c>
      <c r="H61" s="381">
        <v>0</v>
      </c>
      <c r="I61" s="381">
        <v>0.13437000000000002</v>
      </c>
      <c r="J61" s="381">
        <v>0.13437000000000002</v>
      </c>
      <c r="K61" s="383">
        <v>0</v>
      </c>
      <c r="L61" s="123"/>
      <c r="M61" s="379" t="str">
        <f t="shared" si="0"/>
        <v/>
      </c>
    </row>
    <row r="62" spans="1:13" ht="14.45" customHeight="1" x14ac:dyDescent="0.2">
      <c r="A62" s="384" t="s">
        <v>276</v>
      </c>
      <c r="B62" s="380">
        <v>0</v>
      </c>
      <c r="C62" s="381">
        <v>0.69703999999999999</v>
      </c>
      <c r="D62" s="381">
        <v>0.69703999999999999</v>
      </c>
      <c r="E62" s="382">
        <v>0</v>
      </c>
      <c r="F62" s="380">
        <v>0</v>
      </c>
      <c r="G62" s="381">
        <v>0</v>
      </c>
      <c r="H62" s="381">
        <v>0</v>
      </c>
      <c r="I62" s="381">
        <v>9.0950000000000003E-2</v>
      </c>
      <c r="J62" s="381">
        <v>9.0950000000000003E-2</v>
      </c>
      <c r="K62" s="383">
        <v>0</v>
      </c>
      <c r="L62" s="123"/>
      <c r="M62" s="379" t="str">
        <f t="shared" si="0"/>
        <v/>
      </c>
    </row>
    <row r="63" spans="1:13" ht="14.45" customHeight="1" x14ac:dyDescent="0.2">
      <c r="A63" s="384" t="s">
        <v>277</v>
      </c>
      <c r="B63" s="380">
        <v>0</v>
      </c>
      <c r="C63" s="381">
        <v>2.0660000000000001E-2</v>
      </c>
      <c r="D63" s="381">
        <v>2.0660000000000001E-2</v>
      </c>
      <c r="E63" s="382">
        <v>0</v>
      </c>
      <c r="F63" s="380">
        <v>0</v>
      </c>
      <c r="G63" s="381">
        <v>0</v>
      </c>
      <c r="H63" s="381">
        <v>0</v>
      </c>
      <c r="I63" s="381">
        <v>0</v>
      </c>
      <c r="J63" s="381">
        <v>0</v>
      </c>
      <c r="K63" s="383">
        <v>0</v>
      </c>
      <c r="L63" s="123"/>
      <c r="M63" s="379" t="str">
        <f t="shared" si="0"/>
        <v/>
      </c>
    </row>
    <row r="64" spans="1:13" ht="14.45" customHeight="1" x14ac:dyDescent="0.2">
      <c r="A64" s="384" t="s">
        <v>278</v>
      </c>
      <c r="B64" s="380">
        <v>0</v>
      </c>
      <c r="C64" s="381">
        <v>0.14693999999999999</v>
      </c>
      <c r="D64" s="381">
        <v>0.14693999999999999</v>
      </c>
      <c r="E64" s="382">
        <v>0</v>
      </c>
      <c r="F64" s="380">
        <v>0</v>
      </c>
      <c r="G64" s="381">
        <v>0</v>
      </c>
      <c r="H64" s="381">
        <v>0</v>
      </c>
      <c r="I64" s="381">
        <v>1.6750000000000001E-2</v>
      </c>
      <c r="J64" s="381">
        <v>1.6750000000000001E-2</v>
      </c>
      <c r="K64" s="383">
        <v>0</v>
      </c>
      <c r="L64" s="123"/>
      <c r="M64" s="379" t="str">
        <f t="shared" si="0"/>
        <v>X</v>
      </c>
    </row>
    <row r="65" spans="1:13" ht="14.45" customHeight="1" x14ac:dyDescent="0.2">
      <c r="A65" s="384" t="s">
        <v>279</v>
      </c>
      <c r="B65" s="380">
        <v>0</v>
      </c>
      <c r="C65" s="381">
        <v>0.14693999999999999</v>
      </c>
      <c r="D65" s="381">
        <v>0.14693999999999999</v>
      </c>
      <c r="E65" s="382">
        <v>0</v>
      </c>
      <c r="F65" s="380">
        <v>0</v>
      </c>
      <c r="G65" s="381">
        <v>0</v>
      </c>
      <c r="H65" s="381">
        <v>0</v>
      </c>
      <c r="I65" s="381">
        <v>1.6750000000000001E-2</v>
      </c>
      <c r="J65" s="381">
        <v>1.6750000000000001E-2</v>
      </c>
      <c r="K65" s="383">
        <v>0</v>
      </c>
      <c r="L65" s="123"/>
      <c r="M65" s="379" t="str">
        <f t="shared" si="0"/>
        <v/>
      </c>
    </row>
    <row r="66" spans="1:13" ht="14.45" customHeight="1" x14ac:dyDescent="0.2">
      <c r="A66" s="384" t="s">
        <v>280</v>
      </c>
      <c r="B66" s="380">
        <v>0</v>
      </c>
      <c r="C66" s="381">
        <v>0.11115</v>
      </c>
      <c r="D66" s="381">
        <v>0.11115</v>
      </c>
      <c r="E66" s="382">
        <v>0</v>
      </c>
      <c r="F66" s="380">
        <v>0</v>
      </c>
      <c r="G66" s="381">
        <v>0</v>
      </c>
      <c r="H66" s="381">
        <v>0</v>
      </c>
      <c r="I66" s="381">
        <v>2.6460000000000001E-2</v>
      </c>
      <c r="J66" s="381">
        <v>2.6460000000000001E-2</v>
      </c>
      <c r="K66" s="383">
        <v>0</v>
      </c>
      <c r="L66" s="123"/>
      <c r="M66" s="379" t="str">
        <f t="shared" si="0"/>
        <v>X</v>
      </c>
    </row>
    <row r="67" spans="1:13" ht="14.45" customHeight="1" x14ac:dyDescent="0.2">
      <c r="A67" s="384" t="s">
        <v>281</v>
      </c>
      <c r="B67" s="380">
        <v>0</v>
      </c>
      <c r="C67" s="381">
        <v>0.11115</v>
      </c>
      <c r="D67" s="381">
        <v>0.11115</v>
      </c>
      <c r="E67" s="382">
        <v>0</v>
      </c>
      <c r="F67" s="380">
        <v>0</v>
      </c>
      <c r="G67" s="381">
        <v>0</v>
      </c>
      <c r="H67" s="381">
        <v>0</v>
      </c>
      <c r="I67" s="381">
        <v>2.6460000000000001E-2</v>
      </c>
      <c r="J67" s="381">
        <v>2.6460000000000001E-2</v>
      </c>
      <c r="K67" s="383">
        <v>0</v>
      </c>
      <c r="L67" s="123"/>
      <c r="M67" s="379" t="str">
        <f t="shared" si="0"/>
        <v/>
      </c>
    </row>
    <row r="68" spans="1:13" ht="14.45" customHeight="1" x14ac:dyDescent="0.2">
      <c r="A68" s="384" t="s">
        <v>282</v>
      </c>
      <c r="B68" s="380">
        <v>2060.4844159999998</v>
      </c>
      <c r="C68" s="381">
        <v>2065.259</v>
      </c>
      <c r="D68" s="381">
        <v>4.7745840000002318</v>
      </c>
      <c r="E68" s="382">
        <v>1.0023172143224792</v>
      </c>
      <c r="F68" s="380">
        <v>2021.9688092000001</v>
      </c>
      <c r="G68" s="381">
        <v>1179.4818053666668</v>
      </c>
      <c r="H68" s="381">
        <v>121.17</v>
      </c>
      <c r="I68" s="381">
        <v>1157.4692399999999</v>
      </c>
      <c r="J68" s="381">
        <v>-22.012565366666877</v>
      </c>
      <c r="K68" s="383">
        <v>0.57244663455414879</v>
      </c>
      <c r="L68" s="123"/>
      <c r="M68" s="379" t="str">
        <f t="shared" si="0"/>
        <v/>
      </c>
    </row>
    <row r="69" spans="1:13" ht="14.45" customHeight="1" x14ac:dyDescent="0.2">
      <c r="A69" s="384" t="s">
        <v>283</v>
      </c>
      <c r="B69" s="380">
        <v>0</v>
      </c>
      <c r="C69" s="381">
        <v>-11.43826</v>
      </c>
      <c r="D69" s="381">
        <v>-11.43826</v>
      </c>
      <c r="E69" s="382">
        <v>0</v>
      </c>
      <c r="F69" s="380">
        <v>0</v>
      </c>
      <c r="G69" s="381">
        <v>0</v>
      </c>
      <c r="H69" s="381">
        <v>0</v>
      </c>
      <c r="I69" s="381">
        <v>-5.95662</v>
      </c>
      <c r="J69" s="381">
        <v>-5.95662</v>
      </c>
      <c r="K69" s="383">
        <v>0</v>
      </c>
      <c r="L69" s="123"/>
      <c r="M69" s="379" t="str">
        <f t="shared" si="0"/>
        <v>X</v>
      </c>
    </row>
    <row r="70" spans="1:13" ht="14.45" customHeight="1" x14ac:dyDescent="0.2">
      <c r="A70" s="384" t="s">
        <v>284</v>
      </c>
      <c r="B70" s="380">
        <v>0</v>
      </c>
      <c r="C70" s="381">
        <v>-11.43826</v>
      </c>
      <c r="D70" s="381">
        <v>-11.43826</v>
      </c>
      <c r="E70" s="382">
        <v>0</v>
      </c>
      <c r="F70" s="380">
        <v>0</v>
      </c>
      <c r="G70" s="381">
        <v>0</v>
      </c>
      <c r="H70" s="381">
        <v>0</v>
      </c>
      <c r="I70" s="381">
        <v>-5.95662</v>
      </c>
      <c r="J70" s="381">
        <v>-5.95662</v>
      </c>
      <c r="K70" s="383">
        <v>0</v>
      </c>
      <c r="L70" s="123"/>
      <c r="M70" s="37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84" t="s">
        <v>285</v>
      </c>
      <c r="B71" s="380">
        <v>2060.4844159999998</v>
      </c>
      <c r="C71" s="381">
        <v>2065.259</v>
      </c>
      <c r="D71" s="381">
        <v>4.7745840000002318</v>
      </c>
      <c r="E71" s="382">
        <v>1.0023172143224792</v>
      </c>
      <c r="F71" s="380">
        <v>2021.9688092000001</v>
      </c>
      <c r="G71" s="381">
        <v>1179.4818053666668</v>
      </c>
      <c r="H71" s="381">
        <v>121.17</v>
      </c>
      <c r="I71" s="381">
        <v>1157.4692399999999</v>
      </c>
      <c r="J71" s="381">
        <v>-22.012565366666877</v>
      </c>
      <c r="K71" s="383">
        <v>0.57244663455414879</v>
      </c>
      <c r="L71" s="123"/>
      <c r="M71" s="379" t="str">
        <f t="shared" si="1"/>
        <v>X</v>
      </c>
    </row>
    <row r="72" spans="1:13" ht="14.45" customHeight="1" x14ac:dyDescent="0.2">
      <c r="A72" s="384" t="s">
        <v>286</v>
      </c>
      <c r="B72" s="380">
        <v>817.91875800000003</v>
      </c>
      <c r="C72" s="381">
        <v>869.87699999999995</v>
      </c>
      <c r="D72" s="381">
        <v>51.958241999999927</v>
      </c>
      <c r="E72" s="382">
        <v>1.0635249424124344</v>
      </c>
      <c r="F72" s="380">
        <v>791.56582109999999</v>
      </c>
      <c r="G72" s="381">
        <v>461.746728975</v>
      </c>
      <c r="H72" s="381">
        <v>67.129000000000005</v>
      </c>
      <c r="I72" s="381">
        <v>440.91500000000002</v>
      </c>
      <c r="J72" s="381">
        <v>-20.831728974999976</v>
      </c>
      <c r="K72" s="383">
        <v>0.55701621804145385</v>
      </c>
      <c r="L72" s="123"/>
      <c r="M72" s="379" t="str">
        <f t="shared" si="1"/>
        <v/>
      </c>
    </row>
    <row r="73" spans="1:13" ht="14.45" customHeight="1" x14ac:dyDescent="0.2">
      <c r="A73" s="384" t="s">
        <v>287</v>
      </c>
      <c r="B73" s="380">
        <v>208.359779</v>
      </c>
      <c r="C73" s="381">
        <v>199.91300000000001</v>
      </c>
      <c r="D73" s="381">
        <v>-8.4467789999999923</v>
      </c>
      <c r="E73" s="382">
        <v>0.9594606068381365</v>
      </c>
      <c r="F73" s="380">
        <v>217.68331069999999</v>
      </c>
      <c r="G73" s="381">
        <v>126.98193124166666</v>
      </c>
      <c r="H73" s="381">
        <v>17.013000000000002</v>
      </c>
      <c r="I73" s="381">
        <v>118.038</v>
      </c>
      <c r="J73" s="381">
        <v>-8.943931241666661</v>
      </c>
      <c r="K73" s="383">
        <v>0.54224643873904477</v>
      </c>
      <c r="L73" s="123"/>
      <c r="M73" s="379" t="str">
        <f t="shared" si="1"/>
        <v/>
      </c>
    </row>
    <row r="74" spans="1:13" ht="14.45" customHeight="1" x14ac:dyDescent="0.2">
      <c r="A74" s="384" t="s">
        <v>288</v>
      </c>
      <c r="B74" s="380">
        <v>1033.7153000000001</v>
      </c>
      <c r="C74" s="381">
        <v>995.149</v>
      </c>
      <c r="D74" s="381">
        <v>-38.566300000000069</v>
      </c>
      <c r="E74" s="382">
        <v>0.96269156507599329</v>
      </c>
      <c r="F74" s="380">
        <v>1012.316128</v>
      </c>
      <c r="G74" s="381">
        <v>590.51774133333333</v>
      </c>
      <c r="H74" s="381">
        <v>37.027999999999999</v>
      </c>
      <c r="I74" s="381">
        <v>598.26900000000001</v>
      </c>
      <c r="J74" s="381">
        <v>7.7512586666666721</v>
      </c>
      <c r="K74" s="383">
        <v>0.59099028796664588</v>
      </c>
      <c r="L74" s="123"/>
      <c r="M74" s="379" t="str">
        <f t="shared" si="1"/>
        <v/>
      </c>
    </row>
    <row r="75" spans="1:13" ht="14.45" customHeight="1" x14ac:dyDescent="0.2">
      <c r="A75" s="384" t="s">
        <v>289</v>
      </c>
      <c r="B75" s="380">
        <v>0.49057899999999999</v>
      </c>
      <c r="C75" s="381">
        <v>0.32</v>
      </c>
      <c r="D75" s="381">
        <v>-0.17057899999999998</v>
      </c>
      <c r="E75" s="382">
        <v>0.65229045678677644</v>
      </c>
      <c r="F75" s="380">
        <v>0.4035494</v>
      </c>
      <c r="G75" s="381">
        <v>0.23540381666666665</v>
      </c>
      <c r="H75" s="381">
        <v>0</v>
      </c>
      <c r="I75" s="381">
        <v>0.24724000000000002</v>
      </c>
      <c r="J75" s="381">
        <v>1.1836183333333361E-2</v>
      </c>
      <c r="K75" s="383">
        <v>0.61266353016508024</v>
      </c>
      <c r="L75" s="123"/>
      <c r="M75" s="379" t="str">
        <f t="shared" si="1"/>
        <v/>
      </c>
    </row>
    <row r="76" spans="1:13" ht="14.45" customHeight="1" x14ac:dyDescent="0.2">
      <c r="A76" s="384" t="s">
        <v>290</v>
      </c>
      <c r="B76" s="380">
        <v>0</v>
      </c>
      <c r="C76" s="381">
        <v>11.43826</v>
      </c>
      <c r="D76" s="381">
        <v>11.43826</v>
      </c>
      <c r="E76" s="382">
        <v>0</v>
      </c>
      <c r="F76" s="380">
        <v>0</v>
      </c>
      <c r="G76" s="381">
        <v>0</v>
      </c>
      <c r="H76" s="381">
        <v>0</v>
      </c>
      <c r="I76" s="381">
        <v>5.95662</v>
      </c>
      <c r="J76" s="381">
        <v>5.95662</v>
      </c>
      <c r="K76" s="383">
        <v>0</v>
      </c>
      <c r="L76" s="123"/>
      <c r="M76" s="379" t="str">
        <f t="shared" si="1"/>
        <v>X</v>
      </c>
    </row>
    <row r="77" spans="1:13" ht="14.45" customHeight="1" x14ac:dyDescent="0.2">
      <c r="A77" s="384" t="s">
        <v>291</v>
      </c>
      <c r="B77" s="380">
        <v>0</v>
      </c>
      <c r="C77" s="381">
        <v>4.9290399999999996</v>
      </c>
      <c r="D77" s="381">
        <v>4.9290399999999996</v>
      </c>
      <c r="E77" s="382">
        <v>0</v>
      </c>
      <c r="F77" s="380">
        <v>0</v>
      </c>
      <c r="G77" s="381">
        <v>0</v>
      </c>
      <c r="H77" s="381">
        <v>0</v>
      </c>
      <c r="I77" s="381">
        <v>2.1962700000000002</v>
      </c>
      <c r="J77" s="381">
        <v>2.1962700000000002</v>
      </c>
      <c r="K77" s="383">
        <v>0</v>
      </c>
      <c r="L77" s="123"/>
      <c r="M77" s="379" t="str">
        <f t="shared" si="1"/>
        <v/>
      </c>
    </row>
    <row r="78" spans="1:13" ht="14.45" customHeight="1" x14ac:dyDescent="0.2">
      <c r="A78" s="384" t="s">
        <v>292</v>
      </c>
      <c r="B78" s="380">
        <v>0</v>
      </c>
      <c r="C78" s="381">
        <v>0.76244000000000001</v>
      </c>
      <c r="D78" s="381">
        <v>0.76244000000000001</v>
      </c>
      <c r="E78" s="382">
        <v>0</v>
      </c>
      <c r="F78" s="380">
        <v>0</v>
      </c>
      <c r="G78" s="381">
        <v>0</v>
      </c>
      <c r="H78" s="381">
        <v>0</v>
      </c>
      <c r="I78" s="381">
        <v>0.39950999999999998</v>
      </c>
      <c r="J78" s="381">
        <v>0.39950999999999998</v>
      </c>
      <c r="K78" s="383">
        <v>0</v>
      </c>
      <c r="L78" s="123"/>
      <c r="M78" s="379" t="str">
        <f t="shared" si="1"/>
        <v/>
      </c>
    </row>
    <row r="79" spans="1:13" ht="14.45" customHeight="1" x14ac:dyDescent="0.2">
      <c r="A79" s="384" t="s">
        <v>293</v>
      </c>
      <c r="B79" s="380">
        <v>0</v>
      </c>
      <c r="C79" s="381">
        <v>5.7467799999999993</v>
      </c>
      <c r="D79" s="381">
        <v>5.7467799999999993</v>
      </c>
      <c r="E79" s="382">
        <v>0</v>
      </c>
      <c r="F79" s="380">
        <v>0</v>
      </c>
      <c r="G79" s="381">
        <v>0</v>
      </c>
      <c r="H79" s="381">
        <v>0</v>
      </c>
      <c r="I79" s="381">
        <v>3.36084</v>
      </c>
      <c r="J79" s="381">
        <v>3.36084</v>
      </c>
      <c r="K79" s="383">
        <v>0</v>
      </c>
      <c r="L79" s="123"/>
      <c r="M79" s="379" t="str">
        <f t="shared" si="1"/>
        <v/>
      </c>
    </row>
    <row r="80" spans="1:13" ht="14.45" customHeight="1" x14ac:dyDescent="0.2">
      <c r="A80" s="384" t="s">
        <v>294</v>
      </c>
      <c r="B80" s="380">
        <v>356625.32025199995</v>
      </c>
      <c r="C80" s="381">
        <v>358556.58707999997</v>
      </c>
      <c r="D80" s="381">
        <v>1931.2668280000216</v>
      </c>
      <c r="E80" s="382">
        <v>1.005415394584533</v>
      </c>
      <c r="F80" s="380">
        <v>374656.1131129</v>
      </c>
      <c r="G80" s="381">
        <v>218549.39931585832</v>
      </c>
      <c r="H80" s="381">
        <v>25970.828829999999</v>
      </c>
      <c r="I80" s="381">
        <v>196924.74155999999</v>
      </c>
      <c r="J80" s="381">
        <v>-21624.657755858323</v>
      </c>
      <c r="K80" s="383">
        <v>0.52561464945497394</v>
      </c>
      <c r="L80" s="123"/>
      <c r="M80" s="379" t="str">
        <f t="shared" si="1"/>
        <v/>
      </c>
    </row>
    <row r="81" spans="1:13" ht="14.45" customHeight="1" x14ac:dyDescent="0.2">
      <c r="A81" s="384" t="s">
        <v>295</v>
      </c>
      <c r="B81" s="380">
        <v>0</v>
      </c>
      <c r="C81" s="381">
        <v>0</v>
      </c>
      <c r="D81" s="381">
        <v>0</v>
      </c>
      <c r="E81" s="382">
        <v>0</v>
      </c>
      <c r="F81" s="380">
        <v>0</v>
      </c>
      <c r="G81" s="381">
        <v>0</v>
      </c>
      <c r="H81" s="381">
        <v>0</v>
      </c>
      <c r="I81" s="381">
        <v>-4.0791500000000003</v>
      </c>
      <c r="J81" s="381">
        <v>-4.0791500000000003</v>
      </c>
      <c r="K81" s="383">
        <v>0</v>
      </c>
      <c r="L81" s="123"/>
      <c r="M81" s="379" t="str">
        <f t="shared" si="1"/>
        <v>X</v>
      </c>
    </row>
    <row r="82" spans="1:13" ht="14.45" customHeight="1" x14ac:dyDescent="0.2">
      <c r="A82" s="384" t="s">
        <v>296</v>
      </c>
      <c r="B82" s="380">
        <v>0</v>
      </c>
      <c r="C82" s="381">
        <v>0</v>
      </c>
      <c r="D82" s="381">
        <v>0</v>
      </c>
      <c r="E82" s="382">
        <v>0</v>
      </c>
      <c r="F82" s="380">
        <v>0</v>
      </c>
      <c r="G82" s="381">
        <v>0</v>
      </c>
      <c r="H82" s="381">
        <v>0</v>
      </c>
      <c r="I82" s="381">
        <v>-4.0791500000000003</v>
      </c>
      <c r="J82" s="381">
        <v>-4.0791500000000003</v>
      </c>
      <c r="K82" s="383">
        <v>0</v>
      </c>
      <c r="L82" s="123"/>
      <c r="M82" s="379" t="str">
        <f t="shared" si="1"/>
        <v/>
      </c>
    </row>
    <row r="83" spans="1:13" ht="14.45" customHeight="1" x14ac:dyDescent="0.2">
      <c r="A83" s="384" t="s">
        <v>297</v>
      </c>
      <c r="B83" s="380">
        <v>356625.32025199995</v>
      </c>
      <c r="C83" s="381">
        <v>358556.58707999997</v>
      </c>
      <c r="D83" s="381">
        <v>1931.2668280000216</v>
      </c>
      <c r="E83" s="382">
        <v>1.005415394584533</v>
      </c>
      <c r="F83" s="380">
        <v>374656.1131129</v>
      </c>
      <c r="G83" s="381">
        <v>218549.39931585832</v>
      </c>
      <c r="H83" s="381">
        <v>25970.828829999999</v>
      </c>
      <c r="I83" s="381">
        <v>196928.82071</v>
      </c>
      <c r="J83" s="381">
        <v>-21620.578605858318</v>
      </c>
      <c r="K83" s="383">
        <v>0.52562553717268956</v>
      </c>
      <c r="L83" s="123"/>
      <c r="M83" s="379" t="str">
        <f t="shared" si="1"/>
        <v>X</v>
      </c>
    </row>
    <row r="84" spans="1:13" ht="14.45" customHeight="1" x14ac:dyDescent="0.2">
      <c r="A84" s="384" t="s">
        <v>298</v>
      </c>
      <c r="B84" s="380">
        <v>31155.378181</v>
      </c>
      <c r="C84" s="381">
        <v>34081.266329999999</v>
      </c>
      <c r="D84" s="381">
        <v>2925.8881489999985</v>
      </c>
      <c r="E84" s="382">
        <v>1.0939127791035559</v>
      </c>
      <c r="F84" s="380">
        <v>35614.923315700005</v>
      </c>
      <c r="G84" s="381">
        <v>20775.371934158335</v>
      </c>
      <c r="H84" s="381">
        <v>2694.0227300000001</v>
      </c>
      <c r="I84" s="381">
        <v>19031.610720000001</v>
      </c>
      <c r="J84" s="381">
        <v>-1743.761214158334</v>
      </c>
      <c r="K84" s="383">
        <v>0.53437180114916494</v>
      </c>
      <c r="L84" s="123"/>
      <c r="M84" s="379" t="str">
        <f t="shared" si="1"/>
        <v/>
      </c>
    </row>
    <row r="85" spans="1:13" ht="14.45" customHeight="1" x14ac:dyDescent="0.2">
      <c r="A85" s="384" t="s">
        <v>299</v>
      </c>
      <c r="B85" s="380">
        <v>1300.0000009999999</v>
      </c>
      <c r="C85" s="381">
        <v>1755.94758</v>
      </c>
      <c r="D85" s="381">
        <v>455.94757900000013</v>
      </c>
      <c r="E85" s="382">
        <v>1.3507289066532855</v>
      </c>
      <c r="F85" s="380">
        <v>1834.9652212000001</v>
      </c>
      <c r="G85" s="381">
        <v>1070.3963790333332</v>
      </c>
      <c r="H85" s="381">
        <v>134.84479000000002</v>
      </c>
      <c r="I85" s="381">
        <v>885.96704</v>
      </c>
      <c r="J85" s="381">
        <v>-184.42933903333324</v>
      </c>
      <c r="K85" s="383">
        <v>0.48282497660670104</v>
      </c>
      <c r="L85" s="123"/>
      <c r="M85" s="379" t="str">
        <f t="shared" si="1"/>
        <v/>
      </c>
    </row>
    <row r="86" spans="1:13" ht="14.45" customHeight="1" x14ac:dyDescent="0.2">
      <c r="A86" s="384" t="s">
        <v>300</v>
      </c>
      <c r="B86" s="380">
        <v>5000</v>
      </c>
      <c r="C86" s="381">
        <v>1337.6077</v>
      </c>
      <c r="D86" s="381">
        <v>-3662.3923</v>
      </c>
      <c r="E86" s="382">
        <v>0.26752154</v>
      </c>
      <c r="F86" s="380">
        <v>1397.8000468999999</v>
      </c>
      <c r="G86" s="381">
        <v>815.38336069166667</v>
      </c>
      <c r="H86" s="381">
        <v>1166.91743</v>
      </c>
      <c r="I86" s="381">
        <v>5091.1920099999998</v>
      </c>
      <c r="J86" s="381">
        <v>4275.8086493083329</v>
      </c>
      <c r="K86" s="383">
        <v>3.6422891967210167</v>
      </c>
      <c r="L86" s="123"/>
      <c r="M86" s="379" t="str">
        <f t="shared" si="1"/>
        <v/>
      </c>
    </row>
    <row r="87" spans="1:13" ht="14.45" customHeight="1" x14ac:dyDescent="0.2">
      <c r="A87" s="384" t="s">
        <v>301</v>
      </c>
      <c r="B87" s="380">
        <v>260800.00000099998</v>
      </c>
      <c r="C87" s="381">
        <v>259223.61409000002</v>
      </c>
      <c r="D87" s="381">
        <v>-1576.3859109999612</v>
      </c>
      <c r="E87" s="382">
        <v>0.99395557549465519</v>
      </c>
      <c r="F87" s="380">
        <v>270888.67672300001</v>
      </c>
      <c r="G87" s="381">
        <v>158018.39475508334</v>
      </c>
      <c r="H87" s="381">
        <v>16610.932919999999</v>
      </c>
      <c r="I87" s="381">
        <v>136177.98781999998</v>
      </c>
      <c r="J87" s="381">
        <v>-21840.40693508336</v>
      </c>
      <c r="K87" s="383">
        <v>0.50270830611074291</v>
      </c>
      <c r="L87" s="123"/>
      <c r="M87" s="379" t="str">
        <f t="shared" si="1"/>
        <v/>
      </c>
    </row>
    <row r="88" spans="1:13" ht="14.45" customHeight="1" x14ac:dyDescent="0.2">
      <c r="A88" s="384" t="s">
        <v>302</v>
      </c>
      <c r="B88" s="380">
        <v>6000</v>
      </c>
      <c r="C88" s="381">
        <v>6273.0638799999997</v>
      </c>
      <c r="D88" s="381">
        <v>273.0638799999997</v>
      </c>
      <c r="E88" s="382">
        <v>1.0455106466666666</v>
      </c>
      <c r="F88" s="380">
        <v>6555.3517548999998</v>
      </c>
      <c r="G88" s="381">
        <v>3823.9551903583329</v>
      </c>
      <c r="H88" s="381">
        <v>573.01340000000005</v>
      </c>
      <c r="I88" s="381">
        <v>3212.4920499999998</v>
      </c>
      <c r="J88" s="381">
        <v>-611.46314035833302</v>
      </c>
      <c r="K88" s="383">
        <v>0.49005639515815813</v>
      </c>
      <c r="L88" s="123"/>
      <c r="M88" s="379" t="str">
        <f t="shared" si="1"/>
        <v/>
      </c>
    </row>
    <row r="89" spans="1:13" ht="14.45" customHeight="1" x14ac:dyDescent="0.2">
      <c r="A89" s="384" t="s">
        <v>303</v>
      </c>
      <c r="B89" s="380">
        <v>38900.000001</v>
      </c>
      <c r="C89" s="381">
        <v>40046.927600000003</v>
      </c>
      <c r="D89" s="381">
        <v>1146.9275990000024</v>
      </c>
      <c r="E89" s="382">
        <v>1.0294839999735352</v>
      </c>
      <c r="F89" s="380">
        <v>41849.039341700001</v>
      </c>
      <c r="G89" s="381">
        <v>24411.939615991665</v>
      </c>
      <c r="H89" s="381">
        <v>3241.0845800000002</v>
      </c>
      <c r="I89" s="381">
        <v>23407.34275</v>
      </c>
      <c r="J89" s="381">
        <v>-1004.5968659916653</v>
      </c>
      <c r="K89" s="383">
        <v>0.55932807821172659</v>
      </c>
      <c r="L89" s="123"/>
      <c r="M89" s="379" t="str">
        <f t="shared" si="1"/>
        <v/>
      </c>
    </row>
    <row r="90" spans="1:13" ht="14.45" customHeight="1" x14ac:dyDescent="0.2">
      <c r="A90" s="384" t="s">
        <v>304</v>
      </c>
      <c r="B90" s="380">
        <v>500</v>
      </c>
      <c r="C90" s="381">
        <v>2369.1010899999997</v>
      </c>
      <c r="D90" s="381">
        <v>1869.1010899999997</v>
      </c>
      <c r="E90" s="382">
        <v>4.7382021799999992</v>
      </c>
      <c r="F90" s="380">
        <v>2475.7106381000003</v>
      </c>
      <c r="G90" s="381">
        <v>1444.164538891667</v>
      </c>
      <c r="H90" s="381">
        <v>462.04581999999999</v>
      </c>
      <c r="I90" s="381">
        <v>849.41906999999992</v>
      </c>
      <c r="J90" s="381">
        <v>-594.74546889166709</v>
      </c>
      <c r="K90" s="383">
        <v>0.3431011108195956</v>
      </c>
      <c r="L90" s="123"/>
      <c r="M90" s="379" t="str">
        <f t="shared" si="1"/>
        <v/>
      </c>
    </row>
    <row r="91" spans="1:13" ht="14.45" customHeight="1" x14ac:dyDescent="0.2">
      <c r="A91" s="384" t="s">
        <v>305</v>
      </c>
      <c r="B91" s="380">
        <v>200.000001</v>
      </c>
      <c r="C91" s="381">
        <v>322.09105999999997</v>
      </c>
      <c r="D91" s="381">
        <v>122.09105899999997</v>
      </c>
      <c r="E91" s="382">
        <v>1.6104552919477235</v>
      </c>
      <c r="F91" s="380">
        <v>336.58515790000001</v>
      </c>
      <c r="G91" s="381">
        <v>196.34134210833332</v>
      </c>
      <c r="H91" s="381">
        <v>38.204180000000001</v>
      </c>
      <c r="I91" s="381">
        <v>146.15929</v>
      </c>
      <c r="J91" s="381">
        <v>-50.182052108333323</v>
      </c>
      <c r="K91" s="383">
        <v>0.43424163712953784</v>
      </c>
      <c r="L91" s="123"/>
      <c r="M91" s="379" t="str">
        <f t="shared" si="1"/>
        <v/>
      </c>
    </row>
    <row r="92" spans="1:13" ht="14.45" customHeight="1" x14ac:dyDescent="0.2">
      <c r="A92" s="384" t="s">
        <v>306</v>
      </c>
      <c r="B92" s="380">
        <v>1250</v>
      </c>
      <c r="C92" s="381">
        <v>850.5363000000001</v>
      </c>
      <c r="D92" s="381">
        <v>-399.4636999999999</v>
      </c>
      <c r="E92" s="382">
        <v>0.68042904000000004</v>
      </c>
      <c r="F92" s="380">
        <v>888.81043339999997</v>
      </c>
      <c r="G92" s="381">
        <v>518.47275281666657</v>
      </c>
      <c r="H92" s="381">
        <v>110.89518</v>
      </c>
      <c r="I92" s="381">
        <v>1149.9829</v>
      </c>
      <c r="J92" s="381">
        <v>631.5101471833334</v>
      </c>
      <c r="K92" s="383">
        <v>1.2938449603937785</v>
      </c>
      <c r="L92" s="123"/>
      <c r="M92" s="379" t="str">
        <f t="shared" si="1"/>
        <v/>
      </c>
    </row>
    <row r="93" spans="1:13" ht="14.45" customHeight="1" x14ac:dyDescent="0.2">
      <c r="A93" s="384" t="s">
        <v>307</v>
      </c>
      <c r="B93" s="380">
        <v>1599.9999990000001</v>
      </c>
      <c r="C93" s="381">
        <v>1525.1101799999999</v>
      </c>
      <c r="D93" s="381">
        <v>-74.889819000000216</v>
      </c>
      <c r="E93" s="382">
        <v>0.95319386309574605</v>
      </c>
      <c r="F93" s="380">
        <v>1593.7400545999999</v>
      </c>
      <c r="G93" s="381">
        <v>929.68169851666664</v>
      </c>
      <c r="H93" s="381">
        <v>101.95456</v>
      </c>
      <c r="I93" s="381">
        <v>1001.49189</v>
      </c>
      <c r="J93" s="381">
        <v>71.810191483333369</v>
      </c>
      <c r="K93" s="383">
        <v>0.62839098955278283</v>
      </c>
      <c r="L93" s="123"/>
      <c r="M93" s="379" t="str">
        <f t="shared" si="1"/>
        <v/>
      </c>
    </row>
    <row r="94" spans="1:13" ht="14.45" customHeight="1" x14ac:dyDescent="0.2">
      <c r="A94" s="384" t="s">
        <v>308</v>
      </c>
      <c r="B94" s="380">
        <v>9719.9420680000003</v>
      </c>
      <c r="C94" s="381">
        <v>10737.330550000001</v>
      </c>
      <c r="D94" s="381">
        <v>1017.3884820000003</v>
      </c>
      <c r="E94" s="382">
        <v>1.1046702207567107</v>
      </c>
      <c r="F94" s="380">
        <v>11220.510425500001</v>
      </c>
      <c r="G94" s="381">
        <v>6545.2977482083343</v>
      </c>
      <c r="H94" s="381">
        <v>836.91323999999997</v>
      </c>
      <c r="I94" s="381">
        <v>5975.1751699999995</v>
      </c>
      <c r="J94" s="381">
        <v>-570.12257820833474</v>
      </c>
      <c r="K94" s="383">
        <v>0.53252258082846871</v>
      </c>
      <c r="L94" s="123"/>
      <c r="M94" s="379" t="str">
        <f t="shared" si="1"/>
        <v/>
      </c>
    </row>
    <row r="95" spans="1:13" ht="14.45" customHeight="1" x14ac:dyDescent="0.2">
      <c r="A95" s="384" t="s">
        <v>309</v>
      </c>
      <c r="B95" s="380">
        <v>200</v>
      </c>
      <c r="C95" s="381">
        <v>33.990720000000003</v>
      </c>
      <c r="D95" s="381">
        <v>-166.00927999999999</v>
      </c>
      <c r="E95" s="382">
        <v>0.16995360000000001</v>
      </c>
      <c r="F95" s="380">
        <v>0</v>
      </c>
      <c r="G95" s="381">
        <v>0</v>
      </c>
      <c r="H95" s="381">
        <v>0</v>
      </c>
      <c r="I95" s="381">
        <v>0</v>
      </c>
      <c r="J95" s="381">
        <v>0</v>
      </c>
      <c r="K95" s="383">
        <v>0</v>
      </c>
      <c r="L95" s="123"/>
      <c r="M95" s="379" t="str">
        <f t="shared" si="1"/>
        <v/>
      </c>
    </row>
    <row r="96" spans="1:13" ht="14.45" customHeight="1" x14ac:dyDescent="0.2">
      <c r="A96" s="384" t="s">
        <v>310</v>
      </c>
      <c r="B96" s="380">
        <v>-8400</v>
      </c>
      <c r="C96" s="381">
        <v>-9078.5508300000001</v>
      </c>
      <c r="D96" s="381">
        <v>-678.55083000000013</v>
      </c>
      <c r="E96" s="382">
        <v>1.0807798607142858</v>
      </c>
      <c r="F96" s="380">
        <v>-9250.9999995000016</v>
      </c>
      <c r="G96" s="381">
        <v>-5396.4166663750011</v>
      </c>
      <c r="H96" s="381">
        <v>-795.25486000000001</v>
      </c>
      <c r="I96" s="381">
        <v>-5441.1238200000007</v>
      </c>
      <c r="J96" s="381">
        <v>-44.707153624999592</v>
      </c>
      <c r="K96" s="383">
        <v>0.58816601667863833</v>
      </c>
      <c r="L96" s="123"/>
      <c r="M96" s="379" t="str">
        <f t="shared" si="1"/>
        <v/>
      </c>
    </row>
    <row r="97" spans="1:13" ht="14.45" customHeight="1" x14ac:dyDescent="0.2">
      <c r="A97" s="384" t="s">
        <v>311</v>
      </c>
      <c r="B97" s="380">
        <v>0</v>
      </c>
      <c r="C97" s="381">
        <v>0.32691000000000003</v>
      </c>
      <c r="D97" s="381">
        <v>0.32691000000000003</v>
      </c>
      <c r="E97" s="382">
        <v>0</v>
      </c>
      <c r="F97" s="380">
        <v>0</v>
      </c>
      <c r="G97" s="381">
        <v>0</v>
      </c>
      <c r="H97" s="381">
        <v>0</v>
      </c>
      <c r="I97" s="381">
        <v>1.7242999999999999</v>
      </c>
      <c r="J97" s="381">
        <v>1.7242999999999999</v>
      </c>
      <c r="K97" s="383">
        <v>0</v>
      </c>
      <c r="L97" s="123"/>
      <c r="M97" s="379" t="str">
        <f t="shared" si="1"/>
        <v>X</v>
      </c>
    </row>
    <row r="98" spans="1:13" ht="14.45" customHeight="1" x14ac:dyDescent="0.2">
      <c r="A98" s="384" t="s">
        <v>312</v>
      </c>
      <c r="B98" s="380">
        <v>0</v>
      </c>
      <c r="C98" s="381">
        <v>0.32691000000000003</v>
      </c>
      <c r="D98" s="381">
        <v>0.32691000000000003</v>
      </c>
      <c r="E98" s="382">
        <v>0</v>
      </c>
      <c r="F98" s="380">
        <v>0</v>
      </c>
      <c r="G98" s="381">
        <v>0</v>
      </c>
      <c r="H98" s="381">
        <v>0</v>
      </c>
      <c r="I98" s="381">
        <v>1.7242999999999999</v>
      </c>
      <c r="J98" s="381">
        <v>1.7242999999999999</v>
      </c>
      <c r="K98" s="383">
        <v>0</v>
      </c>
      <c r="L98" s="123"/>
      <c r="M98" s="379" t="str">
        <f t="shared" si="1"/>
        <v/>
      </c>
    </row>
    <row r="99" spans="1:13" ht="14.45" customHeight="1" x14ac:dyDescent="0.2">
      <c r="A99" s="384" t="s">
        <v>313</v>
      </c>
      <c r="B99" s="380">
        <v>-8400</v>
      </c>
      <c r="C99" s="381">
        <v>-9078.5508300000001</v>
      </c>
      <c r="D99" s="381">
        <v>-678.55083000000013</v>
      </c>
      <c r="E99" s="382">
        <v>1.0807798607142858</v>
      </c>
      <c r="F99" s="380">
        <v>-9250.9999995000016</v>
      </c>
      <c r="G99" s="381">
        <v>-5396.4166663750011</v>
      </c>
      <c r="H99" s="381">
        <v>-795.25486000000001</v>
      </c>
      <c r="I99" s="381">
        <v>-5441.1238200000007</v>
      </c>
      <c r="J99" s="381">
        <v>-44.707153624999592</v>
      </c>
      <c r="K99" s="383">
        <v>0.58816601667863833</v>
      </c>
      <c r="L99" s="123"/>
      <c r="M99" s="379" t="str">
        <f t="shared" si="1"/>
        <v>X</v>
      </c>
    </row>
    <row r="100" spans="1:13" ht="14.45" customHeight="1" x14ac:dyDescent="0.2">
      <c r="A100" s="384" t="s">
        <v>314</v>
      </c>
      <c r="B100" s="380">
        <v>-200</v>
      </c>
      <c r="C100" s="381">
        <v>-131.49073999999999</v>
      </c>
      <c r="D100" s="381">
        <v>68.509260000000012</v>
      </c>
      <c r="E100" s="382">
        <v>0.65745369999999992</v>
      </c>
      <c r="F100" s="380">
        <v>-151.00000009999999</v>
      </c>
      <c r="G100" s="381">
        <v>-88.083333391666656</v>
      </c>
      <c r="H100" s="381">
        <v>0</v>
      </c>
      <c r="I100" s="381">
        <v>-167.13</v>
      </c>
      <c r="J100" s="381">
        <v>-79.046666608333339</v>
      </c>
      <c r="K100" s="383">
        <v>1.1068211913199859</v>
      </c>
      <c r="L100" s="123"/>
      <c r="M100" s="379" t="str">
        <f t="shared" si="1"/>
        <v/>
      </c>
    </row>
    <row r="101" spans="1:13" ht="14.45" customHeight="1" x14ac:dyDescent="0.2">
      <c r="A101" s="384" t="s">
        <v>315</v>
      </c>
      <c r="B101" s="380">
        <v>-7300</v>
      </c>
      <c r="C101" s="381">
        <v>-8432.53809</v>
      </c>
      <c r="D101" s="381">
        <v>-1132.53809</v>
      </c>
      <c r="E101" s="382">
        <v>1.1551422041095891</v>
      </c>
      <c r="F101" s="380">
        <v>-8499.9999993999991</v>
      </c>
      <c r="G101" s="381">
        <v>-4958.3333329833322</v>
      </c>
      <c r="H101" s="381">
        <v>-744.07686000000001</v>
      </c>
      <c r="I101" s="381">
        <v>-5030.9838200000004</v>
      </c>
      <c r="J101" s="381">
        <v>-72.650487016668194</v>
      </c>
      <c r="K101" s="383">
        <v>0.59188044945354457</v>
      </c>
      <c r="L101" s="123"/>
      <c r="M101" s="379" t="str">
        <f t="shared" si="1"/>
        <v/>
      </c>
    </row>
    <row r="102" spans="1:13" ht="14.45" customHeight="1" x14ac:dyDescent="0.2">
      <c r="A102" s="384" t="s">
        <v>316</v>
      </c>
      <c r="B102" s="380">
        <v>-900</v>
      </c>
      <c r="C102" s="381">
        <v>-514.52200000000005</v>
      </c>
      <c r="D102" s="381">
        <v>385.47799999999995</v>
      </c>
      <c r="E102" s="382">
        <v>0.57169111111111115</v>
      </c>
      <c r="F102" s="380">
        <v>-600</v>
      </c>
      <c r="G102" s="381">
        <v>-350</v>
      </c>
      <c r="H102" s="381">
        <v>-51.177999999999997</v>
      </c>
      <c r="I102" s="381">
        <v>-243.01</v>
      </c>
      <c r="J102" s="381">
        <v>106.99000000000001</v>
      </c>
      <c r="K102" s="383">
        <v>0.40501666666666664</v>
      </c>
      <c r="L102" s="123"/>
      <c r="M102" s="379" t="str">
        <f t="shared" si="1"/>
        <v/>
      </c>
    </row>
    <row r="103" spans="1:13" ht="14.45" customHeight="1" x14ac:dyDescent="0.2">
      <c r="A103" s="384" t="s">
        <v>317</v>
      </c>
      <c r="B103" s="380">
        <v>0</v>
      </c>
      <c r="C103" s="381">
        <v>-0.32691000000000003</v>
      </c>
      <c r="D103" s="381">
        <v>-0.32691000000000003</v>
      </c>
      <c r="E103" s="382">
        <v>0</v>
      </c>
      <c r="F103" s="380">
        <v>0</v>
      </c>
      <c r="G103" s="381">
        <v>0</v>
      </c>
      <c r="H103" s="381">
        <v>0</v>
      </c>
      <c r="I103" s="381">
        <v>-1.7242999999999999</v>
      </c>
      <c r="J103" s="381">
        <v>-1.7242999999999999</v>
      </c>
      <c r="K103" s="383">
        <v>0</v>
      </c>
      <c r="L103" s="123"/>
      <c r="M103" s="379" t="str">
        <f t="shared" si="1"/>
        <v>X</v>
      </c>
    </row>
    <row r="104" spans="1:13" ht="14.45" customHeight="1" x14ac:dyDescent="0.2">
      <c r="A104" s="384" t="s">
        <v>318</v>
      </c>
      <c r="B104" s="380">
        <v>0</v>
      </c>
      <c r="C104" s="381">
        <v>-0.32691000000000003</v>
      </c>
      <c r="D104" s="381">
        <v>-0.32691000000000003</v>
      </c>
      <c r="E104" s="382">
        <v>0</v>
      </c>
      <c r="F104" s="380">
        <v>0</v>
      </c>
      <c r="G104" s="381">
        <v>0</v>
      </c>
      <c r="H104" s="381">
        <v>0</v>
      </c>
      <c r="I104" s="381">
        <v>-1.7242999999999999</v>
      </c>
      <c r="J104" s="381">
        <v>-1.7242999999999999</v>
      </c>
      <c r="K104" s="383">
        <v>0</v>
      </c>
      <c r="L104" s="123"/>
      <c r="M104" s="379" t="str">
        <f t="shared" si="1"/>
        <v/>
      </c>
    </row>
    <row r="105" spans="1:13" ht="14.45" customHeight="1" x14ac:dyDescent="0.2">
      <c r="A105" s="384" t="s">
        <v>319</v>
      </c>
      <c r="B105" s="380">
        <v>1887.4334240000001</v>
      </c>
      <c r="C105" s="381">
        <v>2815.3261200000002</v>
      </c>
      <c r="D105" s="381">
        <v>927.89269600000011</v>
      </c>
      <c r="E105" s="382">
        <v>1.4916161196475666</v>
      </c>
      <c r="F105" s="380">
        <v>2567.1098296</v>
      </c>
      <c r="G105" s="381">
        <v>1497.4807339333333</v>
      </c>
      <c r="H105" s="381">
        <v>255.66667999999999</v>
      </c>
      <c r="I105" s="381">
        <v>1975.2974999999999</v>
      </c>
      <c r="J105" s="381">
        <v>477.81676606666656</v>
      </c>
      <c r="K105" s="383">
        <v>0.76946357231150697</v>
      </c>
      <c r="L105" s="123"/>
      <c r="M105" s="379" t="str">
        <f t="shared" si="1"/>
        <v/>
      </c>
    </row>
    <row r="106" spans="1:13" ht="14.45" customHeight="1" x14ac:dyDescent="0.2">
      <c r="A106" s="384" t="s">
        <v>320</v>
      </c>
      <c r="B106" s="380">
        <v>428.67098499999997</v>
      </c>
      <c r="C106" s="381">
        <v>820.15327000000002</v>
      </c>
      <c r="D106" s="381">
        <v>391.48228500000005</v>
      </c>
      <c r="E106" s="382">
        <v>1.9132465193556314</v>
      </c>
      <c r="F106" s="380">
        <v>645.17144900000005</v>
      </c>
      <c r="G106" s="381">
        <v>376.35001191666669</v>
      </c>
      <c r="H106" s="381">
        <v>138.85201999999998</v>
      </c>
      <c r="I106" s="381">
        <v>591.21639000000005</v>
      </c>
      <c r="J106" s="381">
        <v>214.86637808333336</v>
      </c>
      <c r="K106" s="383">
        <v>0.91637097536844037</v>
      </c>
      <c r="L106" s="123"/>
      <c r="M106" s="379" t="str">
        <f t="shared" si="1"/>
        <v/>
      </c>
    </row>
    <row r="107" spans="1:13" ht="14.45" customHeight="1" x14ac:dyDescent="0.2">
      <c r="A107" s="384" t="s">
        <v>321</v>
      </c>
      <c r="B107" s="380">
        <v>0</v>
      </c>
      <c r="C107" s="381">
        <v>-0.64910000000000001</v>
      </c>
      <c r="D107" s="381">
        <v>-0.64910000000000001</v>
      </c>
      <c r="E107" s="382">
        <v>0</v>
      </c>
      <c r="F107" s="380">
        <v>0</v>
      </c>
      <c r="G107" s="381">
        <v>0</v>
      </c>
      <c r="H107" s="381">
        <v>0</v>
      </c>
      <c r="I107" s="381">
        <v>-2.2261599999999997</v>
      </c>
      <c r="J107" s="381">
        <v>-2.2261599999999997</v>
      </c>
      <c r="K107" s="383">
        <v>0</v>
      </c>
      <c r="L107" s="123"/>
      <c r="M107" s="379" t="str">
        <f t="shared" si="1"/>
        <v>X</v>
      </c>
    </row>
    <row r="108" spans="1:13" ht="14.45" customHeight="1" x14ac:dyDescent="0.2">
      <c r="A108" s="384" t="s">
        <v>322</v>
      </c>
      <c r="B108" s="380">
        <v>0</v>
      </c>
      <c r="C108" s="381">
        <v>-0.64910000000000001</v>
      </c>
      <c r="D108" s="381">
        <v>-0.64910000000000001</v>
      </c>
      <c r="E108" s="382">
        <v>0</v>
      </c>
      <c r="F108" s="380">
        <v>0</v>
      </c>
      <c r="G108" s="381">
        <v>0</v>
      </c>
      <c r="H108" s="381">
        <v>0</v>
      </c>
      <c r="I108" s="381">
        <v>-2.2261599999999997</v>
      </c>
      <c r="J108" s="381">
        <v>-2.2261599999999997</v>
      </c>
      <c r="K108" s="383">
        <v>0</v>
      </c>
      <c r="L108" s="123"/>
      <c r="M108" s="379" t="str">
        <f t="shared" si="1"/>
        <v/>
      </c>
    </row>
    <row r="109" spans="1:13" ht="14.45" customHeight="1" x14ac:dyDescent="0.2">
      <c r="A109" s="384" t="s">
        <v>323</v>
      </c>
      <c r="B109" s="380">
        <v>428.67098499999997</v>
      </c>
      <c r="C109" s="381">
        <v>820.15327000000002</v>
      </c>
      <c r="D109" s="381">
        <v>391.48228500000005</v>
      </c>
      <c r="E109" s="382">
        <v>1.9132465193556314</v>
      </c>
      <c r="F109" s="380">
        <v>645.17144900000005</v>
      </c>
      <c r="G109" s="381">
        <v>376.35001191666669</v>
      </c>
      <c r="H109" s="381">
        <v>138.85201999999998</v>
      </c>
      <c r="I109" s="381">
        <v>591.21639000000005</v>
      </c>
      <c r="J109" s="381">
        <v>214.86637808333336</v>
      </c>
      <c r="K109" s="383">
        <v>0.91637097536844037</v>
      </c>
      <c r="L109" s="123"/>
      <c r="M109" s="379" t="str">
        <f t="shared" si="1"/>
        <v>X</v>
      </c>
    </row>
    <row r="110" spans="1:13" ht="14.45" customHeight="1" x14ac:dyDescent="0.2">
      <c r="A110" s="384" t="s">
        <v>324</v>
      </c>
      <c r="B110" s="380">
        <v>257.677796</v>
      </c>
      <c r="C110" s="381">
        <v>256.49248999999998</v>
      </c>
      <c r="D110" s="381">
        <v>-1.1853060000000255</v>
      </c>
      <c r="E110" s="382">
        <v>0.99540004603268173</v>
      </c>
      <c r="F110" s="380">
        <v>262.58949459999997</v>
      </c>
      <c r="G110" s="381">
        <v>153.17720518333331</v>
      </c>
      <c r="H110" s="381">
        <v>60.442999999999998</v>
      </c>
      <c r="I110" s="381">
        <v>154.09299999999999</v>
      </c>
      <c r="J110" s="381">
        <v>0.91579481666667562</v>
      </c>
      <c r="K110" s="383">
        <v>0.58682088647426034</v>
      </c>
      <c r="L110" s="123"/>
      <c r="M110" s="379" t="str">
        <f t="shared" si="1"/>
        <v/>
      </c>
    </row>
    <row r="111" spans="1:13" ht="14.45" customHeight="1" x14ac:dyDescent="0.2">
      <c r="A111" s="384" t="s">
        <v>325</v>
      </c>
      <c r="B111" s="380">
        <v>18.39545</v>
      </c>
      <c r="C111" s="381">
        <v>11.266</v>
      </c>
      <c r="D111" s="381">
        <v>-7.1294500000000003</v>
      </c>
      <c r="E111" s="382">
        <v>0.61243405298592857</v>
      </c>
      <c r="F111" s="380">
        <v>10.8991088</v>
      </c>
      <c r="G111" s="381">
        <v>6.3578134666666664</v>
      </c>
      <c r="H111" s="381">
        <v>0</v>
      </c>
      <c r="I111" s="381">
        <v>3.1218000000000004</v>
      </c>
      <c r="J111" s="381">
        <v>-3.236013466666666</v>
      </c>
      <c r="K111" s="383">
        <v>0.28642708842396364</v>
      </c>
      <c r="L111" s="123"/>
      <c r="M111" s="379" t="str">
        <f t="shared" si="1"/>
        <v/>
      </c>
    </row>
    <row r="112" spans="1:13" ht="14.45" customHeight="1" x14ac:dyDescent="0.2">
      <c r="A112" s="384" t="s">
        <v>326</v>
      </c>
      <c r="B112" s="380">
        <v>4.5965629999999997</v>
      </c>
      <c r="C112" s="381">
        <v>342.15823999999998</v>
      </c>
      <c r="D112" s="381">
        <v>337.56167699999997</v>
      </c>
      <c r="E112" s="382">
        <v>74.437844102212892</v>
      </c>
      <c r="F112" s="380">
        <v>14.6063118</v>
      </c>
      <c r="G112" s="381">
        <v>8.5203485500000014</v>
      </c>
      <c r="H112" s="381">
        <v>0</v>
      </c>
      <c r="I112" s="381">
        <v>0</v>
      </c>
      <c r="J112" s="381">
        <v>-8.5203485500000014</v>
      </c>
      <c r="K112" s="383">
        <v>0</v>
      </c>
      <c r="L112" s="123"/>
      <c r="M112" s="379" t="str">
        <f t="shared" si="1"/>
        <v/>
      </c>
    </row>
    <row r="113" spans="1:13" ht="14.45" customHeight="1" x14ac:dyDescent="0.2">
      <c r="A113" s="384" t="s">
        <v>327</v>
      </c>
      <c r="B113" s="380">
        <v>12.331813</v>
      </c>
      <c r="C113" s="381">
        <v>132.39557000000002</v>
      </c>
      <c r="D113" s="381">
        <v>120.06375700000002</v>
      </c>
      <c r="E113" s="382">
        <v>10.736099387819133</v>
      </c>
      <c r="F113" s="380">
        <v>214.99999990000001</v>
      </c>
      <c r="G113" s="381">
        <v>125.41666660833334</v>
      </c>
      <c r="H113" s="381">
        <v>8.1342299999999987</v>
      </c>
      <c r="I113" s="381">
        <v>289.25761</v>
      </c>
      <c r="J113" s="381">
        <v>163.84094339166666</v>
      </c>
      <c r="K113" s="383">
        <v>1.3453842331838997</v>
      </c>
      <c r="L113" s="123"/>
      <c r="M113" s="379" t="str">
        <f t="shared" si="1"/>
        <v/>
      </c>
    </row>
    <row r="114" spans="1:13" ht="14.45" customHeight="1" x14ac:dyDescent="0.2">
      <c r="A114" s="384" t="s">
        <v>328</v>
      </c>
      <c r="B114" s="380">
        <v>42.468129999999995</v>
      </c>
      <c r="C114" s="381">
        <v>69.654110000000003</v>
      </c>
      <c r="D114" s="381">
        <v>27.185980000000008</v>
      </c>
      <c r="E114" s="382">
        <v>1.6401501549514899</v>
      </c>
      <c r="F114" s="380">
        <v>62.076533499999996</v>
      </c>
      <c r="G114" s="381">
        <v>36.211311208333328</v>
      </c>
      <c r="H114" s="381">
        <v>2.2567900000000001</v>
      </c>
      <c r="I114" s="381">
        <v>36.638280000000002</v>
      </c>
      <c r="J114" s="381">
        <v>0.42696879166667401</v>
      </c>
      <c r="K114" s="383">
        <v>0.59021143633930528</v>
      </c>
      <c r="L114" s="123"/>
      <c r="M114" s="379" t="str">
        <f t="shared" si="1"/>
        <v/>
      </c>
    </row>
    <row r="115" spans="1:13" ht="14.45" customHeight="1" x14ac:dyDescent="0.2">
      <c r="A115" s="384" t="s">
        <v>329</v>
      </c>
      <c r="B115" s="380">
        <v>2.690906</v>
      </c>
      <c r="C115" s="381">
        <v>0</v>
      </c>
      <c r="D115" s="381">
        <v>-2.690906</v>
      </c>
      <c r="E115" s="382">
        <v>0</v>
      </c>
      <c r="F115" s="380">
        <v>0</v>
      </c>
      <c r="G115" s="381">
        <v>0</v>
      </c>
      <c r="H115" s="381">
        <v>0</v>
      </c>
      <c r="I115" s="381">
        <v>0</v>
      </c>
      <c r="J115" s="381">
        <v>0</v>
      </c>
      <c r="K115" s="383">
        <v>0</v>
      </c>
      <c r="L115" s="123"/>
      <c r="M115" s="379" t="str">
        <f t="shared" si="1"/>
        <v/>
      </c>
    </row>
    <row r="116" spans="1:13" ht="14.45" customHeight="1" x14ac:dyDescent="0.2">
      <c r="A116" s="384" t="s">
        <v>330</v>
      </c>
      <c r="B116" s="380">
        <v>68.344532000000001</v>
      </c>
      <c r="C116" s="381">
        <v>8.1868599999999994</v>
      </c>
      <c r="D116" s="381">
        <v>-60.157672000000005</v>
      </c>
      <c r="E116" s="382">
        <v>0.11978807609656321</v>
      </c>
      <c r="F116" s="380">
        <v>80.000000400000005</v>
      </c>
      <c r="G116" s="381">
        <v>46.666666900000003</v>
      </c>
      <c r="H116" s="381">
        <v>59.835999999999999</v>
      </c>
      <c r="I116" s="381">
        <v>77.090999999999994</v>
      </c>
      <c r="J116" s="381">
        <v>30.424333099999991</v>
      </c>
      <c r="K116" s="383">
        <v>0.96363749518181241</v>
      </c>
      <c r="L116" s="123"/>
      <c r="M116" s="379" t="str">
        <f t="shared" si="1"/>
        <v/>
      </c>
    </row>
    <row r="117" spans="1:13" ht="14.45" customHeight="1" x14ac:dyDescent="0.2">
      <c r="A117" s="384" t="s">
        <v>331</v>
      </c>
      <c r="B117" s="380">
        <v>22.165794999999999</v>
      </c>
      <c r="C117" s="381">
        <v>0</v>
      </c>
      <c r="D117" s="381">
        <v>-22.165794999999999</v>
      </c>
      <c r="E117" s="382">
        <v>0</v>
      </c>
      <c r="F117" s="380">
        <v>0</v>
      </c>
      <c r="G117" s="381">
        <v>0</v>
      </c>
      <c r="H117" s="381">
        <v>8.1820000000000004</v>
      </c>
      <c r="I117" s="381">
        <v>31.014700000000001</v>
      </c>
      <c r="J117" s="381">
        <v>31.014700000000001</v>
      </c>
      <c r="K117" s="383">
        <v>0</v>
      </c>
      <c r="L117" s="123"/>
      <c r="M117" s="379" t="str">
        <f t="shared" si="1"/>
        <v/>
      </c>
    </row>
    <row r="118" spans="1:13" ht="14.45" customHeight="1" x14ac:dyDescent="0.2">
      <c r="A118" s="384" t="s">
        <v>332</v>
      </c>
      <c r="B118" s="380">
        <v>0</v>
      </c>
      <c r="C118" s="381">
        <v>0.64910000000000001</v>
      </c>
      <c r="D118" s="381">
        <v>0.64910000000000001</v>
      </c>
      <c r="E118" s="382">
        <v>0</v>
      </c>
      <c r="F118" s="380">
        <v>0</v>
      </c>
      <c r="G118" s="381">
        <v>0</v>
      </c>
      <c r="H118" s="381">
        <v>0</v>
      </c>
      <c r="I118" s="381">
        <v>2.2261599999999997</v>
      </c>
      <c r="J118" s="381">
        <v>2.2261599999999997</v>
      </c>
      <c r="K118" s="383">
        <v>0</v>
      </c>
      <c r="L118" s="123"/>
      <c r="M118" s="379" t="str">
        <f t="shared" si="1"/>
        <v>X</v>
      </c>
    </row>
    <row r="119" spans="1:13" ht="14.45" customHeight="1" x14ac:dyDescent="0.2">
      <c r="A119" s="384" t="s">
        <v>333</v>
      </c>
      <c r="B119" s="380">
        <v>0</v>
      </c>
      <c r="C119" s="381">
        <v>0.64910000000000001</v>
      </c>
      <c r="D119" s="381">
        <v>0.64910000000000001</v>
      </c>
      <c r="E119" s="382">
        <v>0</v>
      </c>
      <c r="F119" s="380">
        <v>0</v>
      </c>
      <c r="G119" s="381">
        <v>0</v>
      </c>
      <c r="H119" s="381">
        <v>0</v>
      </c>
      <c r="I119" s="381">
        <v>2.2261599999999997</v>
      </c>
      <c r="J119" s="381">
        <v>2.2261599999999997</v>
      </c>
      <c r="K119" s="383">
        <v>0</v>
      </c>
      <c r="L119" s="123"/>
      <c r="M119" s="379" t="str">
        <f t="shared" si="1"/>
        <v/>
      </c>
    </row>
    <row r="120" spans="1:13" ht="14.45" customHeight="1" x14ac:dyDescent="0.2">
      <c r="A120" s="384" t="s">
        <v>334</v>
      </c>
      <c r="B120" s="380">
        <v>0</v>
      </c>
      <c r="C120" s="381">
        <v>109.279</v>
      </c>
      <c r="D120" s="381">
        <v>109.279</v>
      </c>
      <c r="E120" s="382">
        <v>0</v>
      </c>
      <c r="F120" s="380">
        <v>0</v>
      </c>
      <c r="G120" s="381">
        <v>0</v>
      </c>
      <c r="H120" s="381">
        <v>0</v>
      </c>
      <c r="I120" s="381">
        <v>12.935</v>
      </c>
      <c r="J120" s="381">
        <v>12.935</v>
      </c>
      <c r="K120" s="383">
        <v>0</v>
      </c>
      <c r="L120" s="123"/>
      <c r="M120" s="379" t="str">
        <f t="shared" si="1"/>
        <v/>
      </c>
    </row>
    <row r="121" spans="1:13" ht="14.45" customHeight="1" x14ac:dyDescent="0.2">
      <c r="A121" s="384" t="s">
        <v>335</v>
      </c>
      <c r="B121" s="380">
        <v>0</v>
      </c>
      <c r="C121" s="381">
        <v>102.735</v>
      </c>
      <c r="D121" s="381">
        <v>102.735</v>
      </c>
      <c r="E121" s="382">
        <v>0</v>
      </c>
      <c r="F121" s="380">
        <v>0</v>
      </c>
      <c r="G121" s="381">
        <v>0</v>
      </c>
      <c r="H121" s="381">
        <v>0</v>
      </c>
      <c r="I121" s="381">
        <v>12.935</v>
      </c>
      <c r="J121" s="381">
        <v>12.935</v>
      </c>
      <c r="K121" s="383">
        <v>0</v>
      </c>
      <c r="L121" s="123"/>
      <c r="M121" s="379" t="str">
        <f t="shared" si="1"/>
        <v>X</v>
      </c>
    </row>
    <row r="122" spans="1:13" ht="14.45" customHeight="1" x14ac:dyDescent="0.2">
      <c r="A122" s="384" t="s">
        <v>336</v>
      </c>
      <c r="B122" s="380">
        <v>0</v>
      </c>
      <c r="C122" s="381">
        <v>86.126000000000005</v>
      </c>
      <c r="D122" s="381">
        <v>86.126000000000005</v>
      </c>
      <c r="E122" s="382">
        <v>0</v>
      </c>
      <c r="F122" s="380">
        <v>0</v>
      </c>
      <c r="G122" s="381">
        <v>0</v>
      </c>
      <c r="H122" s="381">
        <v>0</v>
      </c>
      <c r="I122" s="381">
        <v>11.435</v>
      </c>
      <c r="J122" s="381">
        <v>11.435</v>
      </c>
      <c r="K122" s="383">
        <v>0</v>
      </c>
      <c r="L122" s="123"/>
      <c r="M122" s="379" t="str">
        <f t="shared" si="1"/>
        <v/>
      </c>
    </row>
    <row r="123" spans="1:13" ht="14.45" customHeight="1" x14ac:dyDescent="0.2">
      <c r="A123" s="384" t="s">
        <v>337</v>
      </c>
      <c r="B123" s="380">
        <v>0</v>
      </c>
      <c r="C123" s="381">
        <v>16.609000000000002</v>
      </c>
      <c r="D123" s="381">
        <v>16.609000000000002</v>
      </c>
      <c r="E123" s="382">
        <v>0</v>
      </c>
      <c r="F123" s="380">
        <v>0</v>
      </c>
      <c r="G123" s="381">
        <v>0</v>
      </c>
      <c r="H123" s="381">
        <v>0</v>
      </c>
      <c r="I123" s="381">
        <v>1.5</v>
      </c>
      <c r="J123" s="381">
        <v>1.5</v>
      </c>
      <c r="K123" s="383">
        <v>0</v>
      </c>
      <c r="L123" s="123"/>
      <c r="M123" s="379" t="str">
        <f t="shared" si="1"/>
        <v/>
      </c>
    </row>
    <row r="124" spans="1:13" ht="14.45" customHeight="1" x14ac:dyDescent="0.2">
      <c r="A124" s="384" t="s">
        <v>338</v>
      </c>
      <c r="B124" s="380">
        <v>0</v>
      </c>
      <c r="C124" s="381">
        <v>6.5439999999999996</v>
      </c>
      <c r="D124" s="381">
        <v>6.5439999999999996</v>
      </c>
      <c r="E124" s="382">
        <v>0</v>
      </c>
      <c r="F124" s="380">
        <v>0</v>
      </c>
      <c r="G124" s="381">
        <v>0</v>
      </c>
      <c r="H124" s="381">
        <v>0</v>
      </c>
      <c r="I124" s="381">
        <v>0</v>
      </c>
      <c r="J124" s="381">
        <v>0</v>
      </c>
      <c r="K124" s="383">
        <v>0</v>
      </c>
      <c r="L124" s="123"/>
      <c r="M124" s="379" t="str">
        <f t="shared" si="1"/>
        <v>X</v>
      </c>
    </row>
    <row r="125" spans="1:13" ht="14.45" customHeight="1" x14ac:dyDescent="0.2">
      <c r="A125" s="384" t="s">
        <v>339</v>
      </c>
      <c r="B125" s="380">
        <v>0</v>
      </c>
      <c r="C125" s="381">
        <v>6.5439999999999996</v>
      </c>
      <c r="D125" s="381">
        <v>6.5439999999999996</v>
      </c>
      <c r="E125" s="382">
        <v>0</v>
      </c>
      <c r="F125" s="380">
        <v>0</v>
      </c>
      <c r="G125" s="381">
        <v>0</v>
      </c>
      <c r="H125" s="381">
        <v>0</v>
      </c>
      <c r="I125" s="381">
        <v>0</v>
      </c>
      <c r="J125" s="381">
        <v>0</v>
      </c>
      <c r="K125" s="383">
        <v>0</v>
      </c>
      <c r="L125" s="123"/>
      <c r="M125" s="379" t="str">
        <f t="shared" si="1"/>
        <v/>
      </c>
    </row>
    <row r="126" spans="1:13" ht="14.45" customHeight="1" x14ac:dyDescent="0.2">
      <c r="A126" s="384" t="s">
        <v>340</v>
      </c>
      <c r="B126" s="380">
        <v>1458.7624390000001</v>
      </c>
      <c r="C126" s="381">
        <v>1885.8938500000002</v>
      </c>
      <c r="D126" s="381">
        <v>427.13141100000007</v>
      </c>
      <c r="E126" s="382">
        <v>1.2928039546266381</v>
      </c>
      <c r="F126" s="380">
        <v>1921.9383806000001</v>
      </c>
      <c r="G126" s="381">
        <v>1121.1307220166668</v>
      </c>
      <c r="H126" s="381">
        <v>116.81466</v>
      </c>
      <c r="I126" s="381">
        <v>1371.1461100000001</v>
      </c>
      <c r="J126" s="381">
        <v>250.01538798333331</v>
      </c>
      <c r="K126" s="383">
        <v>0.71341835089007855</v>
      </c>
      <c r="L126" s="123"/>
      <c r="M126" s="379" t="str">
        <f t="shared" si="1"/>
        <v/>
      </c>
    </row>
    <row r="127" spans="1:13" ht="14.45" customHeight="1" x14ac:dyDescent="0.2">
      <c r="A127" s="384" t="s">
        <v>341</v>
      </c>
      <c r="B127" s="380">
        <v>0</v>
      </c>
      <c r="C127" s="381">
        <v>-6.5368900000000005</v>
      </c>
      <c r="D127" s="381">
        <v>-6.5368900000000005</v>
      </c>
      <c r="E127" s="382">
        <v>0</v>
      </c>
      <c r="F127" s="380">
        <v>0</v>
      </c>
      <c r="G127" s="381">
        <v>0</v>
      </c>
      <c r="H127" s="381">
        <v>0</v>
      </c>
      <c r="I127" s="381">
        <v>-3.4239999999999999</v>
      </c>
      <c r="J127" s="381">
        <v>-3.4239999999999999</v>
      </c>
      <c r="K127" s="383">
        <v>0</v>
      </c>
      <c r="L127" s="123"/>
      <c r="M127" s="379" t="str">
        <f t="shared" si="1"/>
        <v>X</v>
      </c>
    </row>
    <row r="128" spans="1:13" ht="14.45" customHeight="1" x14ac:dyDescent="0.2">
      <c r="A128" s="384" t="s">
        <v>342</v>
      </c>
      <c r="B128" s="380">
        <v>0</v>
      </c>
      <c r="C128" s="381">
        <v>-6.5368900000000005</v>
      </c>
      <c r="D128" s="381">
        <v>-6.5368900000000005</v>
      </c>
      <c r="E128" s="382">
        <v>0</v>
      </c>
      <c r="F128" s="380">
        <v>0</v>
      </c>
      <c r="G128" s="381">
        <v>0</v>
      </c>
      <c r="H128" s="381">
        <v>0</v>
      </c>
      <c r="I128" s="381">
        <v>-3.4239999999999999</v>
      </c>
      <c r="J128" s="381">
        <v>-3.4239999999999999</v>
      </c>
      <c r="K128" s="383">
        <v>0</v>
      </c>
      <c r="L128" s="123"/>
      <c r="M128" s="379" t="str">
        <f t="shared" si="1"/>
        <v/>
      </c>
    </row>
    <row r="129" spans="1:13" ht="14.45" customHeight="1" x14ac:dyDescent="0.2">
      <c r="A129" s="384" t="s">
        <v>343</v>
      </c>
      <c r="B129" s="380">
        <v>57.041782000000104</v>
      </c>
      <c r="C129" s="381">
        <v>35.778680000000001</v>
      </c>
      <c r="D129" s="381">
        <v>-21.263102000000103</v>
      </c>
      <c r="E129" s="382">
        <v>0.62723636509111758</v>
      </c>
      <c r="F129" s="380">
        <v>38.558428200000002</v>
      </c>
      <c r="G129" s="381">
        <v>22.49241645</v>
      </c>
      <c r="H129" s="381">
        <v>2.3818699999999997</v>
      </c>
      <c r="I129" s="381">
        <v>24.289330000000003</v>
      </c>
      <c r="J129" s="381">
        <v>1.7969135500000029</v>
      </c>
      <c r="K129" s="383">
        <v>0.62993568809425693</v>
      </c>
      <c r="L129" s="123"/>
      <c r="M129" s="379" t="str">
        <f t="shared" si="1"/>
        <v>X</v>
      </c>
    </row>
    <row r="130" spans="1:13" ht="14.45" customHeight="1" x14ac:dyDescent="0.2">
      <c r="A130" s="384" t="s">
        <v>344</v>
      </c>
      <c r="B130" s="380">
        <v>17.813836999999999</v>
      </c>
      <c r="C130" s="381">
        <v>2.7958000000000003</v>
      </c>
      <c r="D130" s="381">
        <v>-15.018037</v>
      </c>
      <c r="E130" s="382">
        <v>0.15694541271484636</v>
      </c>
      <c r="F130" s="380">
        <v>2.8340234</v>
      </c>
      <c r="G130" s="381">
        <v>1.6531803166666665</v>
      </c>
      <c r="H130" s="381">
        <v>0.1358</v>
      </c>
      <c r="I130" s="381">
        <v>0.81929999999999992</v>
      </c>
      <c r="J130" s="381">
        <v>-0.83388031666666662</v>
      </c>
      <c r="K130" s="383">
        <v>0.28909429611625648</v>
      </c>
      <c r="L130" s="123"/>
      <c r="M130" s="379" t="str">
        <f t="shared" si="1"/>
        <v/>
      </c>
    </row>
    <row r="131" spans="1:13" ht="14.45" customHeight="1" x14ac:dyDescent="0.2">
      <c r="A131" s="384" t="s">
        <v>345</v>
      </c>
      <c r="B131" s="380">
        <v>39.227945000000105</v>
      </c>
      <c r="C131" s="381">
        <v>32.982879999999994</v>
      </c>
      <c r="D131" s="381">
        <v>-6.2450650000001104</v>
      </c>
      <c r="E131" s="382">
        <v>0.84080060783199084</v>
      </c>
      <c r="F131" s="380">
        <v>35.724404799999995</v>
      </c>
      <c r="G131" s="381">
        <v>20.83923613333333</v>
      </c>
      <c r="H131" s="381">
        <v>2.24607</v>
      </c>
      <c r="I131" s="381">
        <v>23.470029999999998</v>
      </c>
      <c r="J131" s="381">
        <v>2.6307938666666679</v>
      </c>
      <c r="K131" s="383">
        <v>0.65697469646856088</v>
      </c>
      <c r="L131" s="123"/>
      <c r="M131" s="379" t="str">
        <f t="shared" si="1"/>
        <v/>
      </c>
    </row>
    <row r="132" spans="1:13" ht="14.45" customHeight="1" x14ac:dyDescent="0.2">
      <c r="A132" s="384" t="s">
        <v>346</v>
      </c>
      <c r="B132" s="380">
        <v>2.0000040000000001</v>
      </c>
      <c r="C132" s="381">
        <v>1.62</v>
      </c>
      <c r="D132" s="381">
        <v>-0.38000400000000001</v>
      </c>
      <c r="E132" s="382">
        <v>0.80999838000323998</v>
      </c>
      <c r="F132" s="380">
        <v>1.62</v>
      </c>
      <c r="G132" s="381">
        <v>0.94500000000000006</v>
      </c>
      <c r="H132" s="381">
        <v>0.40500000000000003</v>
      </c>
      <c r="I132" s="381">
        <v>1.2150000000000001</v>
      </c>
      <c r="J132" s="381">
        <v>0.27</v>
      </c>
      <c r="K132" s="383">
        <v>0.75</v>
      </c>
      <c r="L132" s="123"/>
      <c r="M132" s="379" t="str">
        <f t="shared" si="1"/>
        <v>X</v>
      </c>
    </row>
    <row r="133" spans="1:13" ht="14.45" customHeight="1" x14ac:dyDescent="0.2">
      <c r="A133" s="384" t="s">
        <v>347</v>
      </c>
      <c r="B133" s="380">
        <v>2.0000040000000001</v>
      </c>
      <c r="C133" s="381">
        <v>1.62</v>
      </c>
      <c r="D133" s="381">
        <v>-0.38000400000000001</v>
      </c>
      <c r="E133" s="382">
        <v>0.80999838000323998</v>
      </c>
      <c r="F133" s="380">
        <v>1.62</v>
      </c>
      <c r="G133" s="381">
        <v>0.94500000000000006</v>
      </c>
      <c r="H133" s="381">
        <v>0.40500000000000003</v>
      </c>
      <c r="I133" s="381">
        <v>1.2150000000000001</v>
      </c>
      <c r="J133" s="381">
        <v>0.27</v>
      </c>
      <c r="K133" s="383">
        <v>0.75</v>
      </c>
      <c r="L133" s="123"/>
      <c r="M133" s="379" t="str">
        <f t="shared" si="1"/>
        <v/>
      </c>
    </row>
    <row r="134" spans="1:13" ht="14.45" customHeight="1" x14ac:dyDescent="0.2">
      <c r="A134" s="384" t="s">
        <v>348</v>
      </c>
      <c r="B134" s="380">
        <v>427.60475799999995</v>
      </c>
      <c r="C134" s="381">
        <v>566.65422000000001</v>
      </c>
      <c r="D134" s="381">
        <v>139.04946200000006</v>
      </c>
      <c r="E134" s="382">
        <v>1.3251822141791978</v>
      </c>
      <c r="F134" s="380">
        <v>695.14406880000001</v>
      </c>
      <c r="G134" s="381">
        <v>405.50070680000005</v>
      </c>
      <c r="H134" s="381">
        <v>55.646329999999999</v>
      </c>
      <c r="I134" s="381">
        <v>385.75884000000002</v>
      </c>
      <c r="J134" s="381">
        <v>-19.741866800000025</v>
      </c>
      <c r="K134" s="383">
        <v>0.55493365665324657</v>
      </c>
      <c r="L134" s="123"/>
      <c r="M134" s="37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84" t="s">
        <v>349</v>
      </c>
      <c r="B135" s="380">
        <v>393.76690600000001</v>
      </c>
      <c r="C135" s="381">
        <v>395.74412000000001</v>
      </c>
      <c r="D135" s="381">
        <v>1.9772140000000036</v>
      </c>
      <c r="E135" s="382">
        <v>1.0050212802799634</v>
      </c>
      <c r="F135" s="380">
        <v>436.98596999999995</v>
      </c>
      <c r="G135" s="381">
        <v>254.90848249999996</v>
      </c>
      <c r="H135" s="381">
        <v>37.381529999999998</v>
      </c>
      <c r="I135" s="381">
        <v>257.69882999999999</v>
      </c>
      <c r="J135" s="381">
        <v>2.7903475000000242</v>
      </c>
      <c r="K135" s="383">
        <v>0.58971877289332653</v>
      </c>
      <c r="L135" s="123"/>
      <c r="M135" s="379" t="str">
        <f t="shared" si="2"/>
        <v/>
      </c>
    </row>
    <row r="136" spans="1:13" ht="14.45" customHeight="1" x14ac:dyDescent="0.2">
      <c r="A136" s="384" t="s">
        <v>350</v>
      </c>
      <c r="B136" s="380">
        <v>0</v>
      </c>
      <c r="C136" s="381">
        <v>18.252849999999999</v>
      </c>
      <c r="D136" s="381">
        <v>18.252849999999999</v>
      </c>
      <c r="E136" s="382">
        <v>0</v>
      </c>
      <c r="F136" s="380">
        <v>11.1722108</v>
      </c>
      <c r="G136" s="381">
        <v>6.5171229666666672</v>
      </c>
      <c r="H136" s="381">
        <v>0</v>
      </c>
      <c r="I136" s="381">
        <v>11.361799999999999</v>
      </c>
      <c r="J136" s="381">
        <v>4.8446770333333316</v>
      </c>
      <c r="K136" s="383">
        <v>1.016969712028706</v>
      </c>
      <c r="L136" s="123"/>
      <c r="M136" s="379" t="str">
        <f t="shared" si="2"/>
        <v/>
      </c>
    </row>
    <row r="137" spans="1:13" ht="14.45" customHeight="1" x14ac:dyDescent="0.2">
      <c r="A137" s="384" t="s">
        <v>351</v>
      </c>
      <c r="B137" s="380">
        <v>1.2813489999999998</v>
      </c>
      <c r="C137" s="381">
        <v>2.5893999999999999</v>
      </c>
      <c r="D137" s="381">
        <v>1.3080510000000001</v>
      </c>
      <c r="E137" s="382">
        <v>2.0208389751738207</v>
      </c>
      <c r="F137" s="380">
        <v>2.5587681999999998</v>
      </c>
      <c r="G137" s="381">
        <v>1.4926147833333332</v>
      </c>
      <c r="H137" s="381">
        <v>0</v>
      </c>
      <c r="I137" s="381">
        <v>0.36299999999999999</v>
      </c>
      <c r="J137" s="381">
        <v>-1.1296147833333332</v>
      </c>
      <c r="K137" s="383">
        <v>0.14186513651373345</v>
      </c>
      <c r="L137" s="123"/>
      <c r="M137" s="379" t="str">
        <f t="shared" si="2"/>
        <v/>
      </c>
    </row>
    <row r="138" spans="1:13" ht="14.45" customHeight="1" x14ac:dyDescent="0.2">
      <c r="A138" s="384" t="s">
        <v>352</v>
      </c>
      <c r="B138" s="380">
        <v>32.556502999999999</v>
      </c>
      <c r="C138" s="381">
        <v>24.41103</v>
      </c>
      <c r="D138" s="381">
        <v>-8.1454729999999991</v>
      </c>
      <c r="E138" s="382">
        <v>0.74980503895028283</v>
      </c>
      <c r="F138" s="380">
        <v>24.566119799999999</v>
      </c>
      <c r="G138" s="381">
        <v>14.330236549999999</v>
      </c>
      <c r="H138" s="381">
        <v>1.7401199999999999</v>
      </c>
      <c r="I138" s="381">
        <v>12.8865</v>
      </c>
      <c r="J138" s="381">
        <v>-1.4437365499999988</v>
      </c>
      <c r="K138" s="383">
        <v>0.52456391586920459</v>
      </c>
      <c r="L138" s="123"/>
      <c r="M138" s="379" t="str">
        <f t="shared" si="2"/>
        <v/>
      </c>
    </row>
    <row r="139" spans="1:13" ht="14.45" customHeight="1" x14ac:dyDescent="0.2">
      <c r="A139" s="384" t="s">
        <v>353</v>
      </c>
      <c r="B139" s="380">
        <v>0</v>
      </c>
      <c r="C139" s="381">
        <v>125.65682000000001</v>
      </c>
      <c r="D139" s="381">
        <v>125.65682000000001</v>
      </c>
      <c r="E139" s="382">
        <v>0</v>
      </c>
      <c r="F139" s="380">
        <v>219.86099999999999</v>
      </c>
      <c r="G139" s="381">
        <v>128.25224999999998</v>
      </c>
      <c r="H139" s="381">
        <v>16.52468</v>
      </c>
      <c r="I139" s="381">
        <v>103.44871000000001</v>
      </c>
      <c r="J139" s="381">
        <v>-24.80353999999997</v>
      </c>
      <c r="K139" s="383">
        <v>0.47051869135499252</v>
      </c>
      <c r="L139" s="123"/>
      <c r="M139" s="379" t="str">
        <f t="shared" si="2"/>
        <v/>
      </c>
    </row>
    <row r="140" spans="1:13" ht="14.45" customHeight="1" x14ac:dyDescent="0.2">
      <c r="A140" s="384" t="s">
        <v>354</v>
      </c>
      <c r="B140" s="380">
        <v>782.11589800000002</v>
      </c>
      <c r="C140" s="381">
        <v>1016.5909399999999</v>
      </c>
      <c r="D140" s="381">
        <v>234.47504199999992</v>
      </c>
      <c r="E140" s="382">
        <v>1.2997957752803535</v>
      </c>
      <c r="F140" s="380">
        <v>917.90660389999994</v>
      </c>
      <c r="G140" s="381">
        <v>535.44551894166671</v>
      </c>
      <c r="H140" s="381">
        <v>58.381459999999997</v>
      </c>
      <c r="I140" s="381">
        <v>817.99674000000005</v>
      </c>
      <c r="J140" s="381">
        <v>282.55122105833334</v>
      </c>
      <c r="K140" s="383">
        <v>0.89115465181805753</v>
      </c>
      <c r="L140" s="123"/>
      <c r="M140" s="379" t="str">
        <f t="shared" si="2"/>
        <v>X</v>
      </c>
    </row>
    <row r="141" spans="1:13" ht="14.45" customHeight="1" x14ac:dyDescent="0.2">
      <c r="A141" s="384" t="s">
        <v>355</v>
      </c>
      <c r="B141" s="380">
        <v>0</v>
      </c>
      <c r="C141" s="381">
        <v>4.63</v>
      </c>
      <c r="D141" s="381">
        <v>4.63</v>
      </c>
      <c r="E141" s="382">
        <v>0</v>
      </c>
      <c r="F141" s="380">
        <v>3.9307281999999999</v>
      </c>
      <c r="G141" s="381">
        <v>2.2929247833333335</v>
      </c>
      <c r="H141" s="381">
        <v>0</v>
      </c>
      <c r="I141" s="381">
        <v>38.880000000000003</v>
      </c>
      <c r="J141" s="381">
        <v>36.587075216666669</v>
      </c>
      <c r="K141" s="383">
        <v>9.8912969866499552</v>
      </c>
      <c r="L141" s="123"/>
      <c r="M141" s="379" t="str">
        <f t="shared" si="2"/>
        <v/>
      </c>
    </row>
    <row r="142" spans="1:13" ht="14.45" customHeight="1" x14ac:dyDescent="0.2">
      <c r="A142" s="384" t="s">
        <v>356</v>
      </c>
      <c r="B142" s="380">
        <v>298.60065399999996</v>
      </c>
      <c r="C142" s="381">
        <v>413.98667999999998</v>
      </c>
      <c r="D142" s="381">
        <v>115.38602600000002</v>
      </c>
      <c r="E142" s="382">
        <v>1.3864225494964926</v>
      </c>
      <c r="F142" s="380">
        <v>354.55958459999999</v>
      </c>
      <c r="G142" s="381">
        <v>206.82642435</v>
      </c>
      <c r="H142" s="381">
        <v>16.5566</v>
      </c>
      <c r="I142" s="381">
        <v>261.80243000000002</v>
      </c>
      <c r="J142" s="381">
        <v>54.976005650000019</v>
      </c>
      <c r="K142" s="383">
        <v>0.73838768255370979</v>
      </c>
      <c r="L142" s="123"/>
      <c r="M142" s="379" t="str">
        <f t="shared" si="2"/>
        <v/>
      </c>
    </row>
    <row r="143" spans="1:13" ht="14.45" customHeight="1" x14ac:dyDescent="0.2">
      <c r="A143" s="384" t="s">
        <v>357</v>
      </c>
      <c r="B143" s="380">
        <v>103</v>
      </c>
      <c r="C143" s="381">
        <v>90.959919999999997</v>
      </c>
      <c r="D143" s="381">
        <v>-12.040080000000003</v>
      </c>
      <c r="E143" s="382">
        <v>0.88310601941747568</v>
      </c>
      <c r="F143" s="380">
        <v>68</v>
      </c>
      <c r="G143" s="381">
        <v>39.666666666666671</v>
      </c>
      <c r="H143" s="381">
        <v>0</v>
      </c>
      <c r="I143" s="381">
        <v>32.145650000000003</v>
      </c>
      <c r="J143" s="381">
        <v>-7.521016666666668</v>
      </c>
      <c r="K143" s="383">
        <v>0.4727301470588236</v>
      </c>
      <c r="L143" s="123"/>
      <c r="M143" s="379" t="str">
        <f t="shared" si="2"/>
        <v/>
      </c>
    </row>
    <row r="144" spans="1:13" ht="14.45" customHeight="1" x14ac:dyDescent="0.2">
      <c r="A144" s="384" t="s">
        <v>358</v>
      </c>
      <c r="B144" s="380">
        <v>335.583934</v>
      </c>
      <c r="C144" s="381">
        <v>465.00673999999998</v>
      </c>
      <c r="D144" s="381">
        <v>129.42280599999998</v>
      </c>
      <c r="E144" s="382">
        <v>1.3856644877403457</v>
      </c>
      <c r="F144" s="380">
        <v>486.41629069999999</v>
      </c>
      <c r="G144" s="381">
        <v>283.74283624166662</v>
      </c>
      <c r="H144" s="381">
        <v>41.824860000000001</v>
      </c>
      <c r="I144" s="381">
        <v>392.35078000000004</v>
      </c>
      <c r="J144" s="381">
        <v>108.60794375833342</v>
      </c>
      <c r="K144" s="383">
        <v>0.80661521314462847</v>
      </c>
      <c r="L144" s="123"/>
      <c r="M144" s="379" t="str">
        <f t="shared" si="2"/>
        <v/>
      </c>
    </row>
    <row r="145" spans="1:13" ht="14.45" customHeight="1" x14ac:dyDescent="0.2">
      <c r="A145" s="384" t="s">
        <v>359</v>
      </c>
      <c r="B145" s="380">
        <v>44.931309999999996</v>
      </c>
      <c r="C145" s="381">
        <v>24.922900000000002</v>
      </c>
      <c r="D145" s="381">
        <v>-20.008409999999994</v>
      </c>
      <c r="E145" s="382">
        <v>0.55468892404873138</v>
      </c>
      <c r="F145" s="380">
        <v>0</v>
      </c>
      <c r="G145" s="381">
        <v>0</v>
      </c>
      <c r="H145" s="381">
        <v>0</v>
      </c>
      <c r="I145" s="381">
        <v>0.59289999999999998</v>
      </c>
      <c r="J145" s="381">
        <v>0.59289999999999998</v>
      </c>
      <c r="K145" s="383">
        <v>0</v>
      </c>
      <c r="L145" s="123"/>
      <c r="M145" s="379" t="str">
        <f t="shared" si="2"/>
        <v/>
      </c>
    </row>
    <row r="146" spans="1:13" ht="14.45" customHeight="1" x14ac:dyDescent="0.2">
      <c r="A146" s="384" t="s">
        <v>360</v>
      </c>
      <c r="B146" s="380">
        <v>0</v>
      </c>
      <c r="C146" s="381">
        <v>0</v>
      </c>
      <c r="D146" s="381">
        <v>0</v>
      </c>
      <c r="E146" s="382">
        <v>0</v>
      </c>
      <c r="F146" s="380">
        <v>0</v>
      </c>
      <c r="G146" s="381">
        <v>0</v>
      </c>
      <c r="H146" s="381">
        <v>0</v>
      </c>
      <c r="I146" s="381">
        <v>68.118160000000003</v>
      </c>
      <c r="J146" s="381">
        <v>68.118160000000003</v>
      </c>
      <c r="K146" s="383">
        <v>0</v>
      </c>
      <c r="L146" s="123"/>
      <c r="M146" s="379" t="str">
        <f t="shared" si="2"/>
        <v/>
      </c>
    </row>
    <row r="147" spans="1:13" ht="14.45" customHeight="1" x14ac:dyDescent="0.2">
      <c r="A147" s="384" t="s">
        <v>361</v>
      </c>
      <c r="B147" s="380">
        <v>0</v>
      </c>
      <c r="C147" s="381">
        <v>17.084700000000002</v>
      </c>
      <c r="D147" s="381">
        <v>17.084700000000002</v>
      </c>
      <c r="E147" s="382">
        <v>0</v>
      </c>
      <c r="F147" s="380">
        <v>5.0000004000000002</v>
      </c>
      <c r="G147" s="381">
        <v>2.9166669000000001</v>
      </c>
      <c r="H147" s="381">
        <v>0</v>
      </c>
      <c r="I147" s="381">
        <v>24.106819999999999</v>
      </c>
      <c r="J147" s="381">
        <v>21.1901531</v>
      </c>
      <c r="K147" s="383">
        <v>4.8213636142909104</v>
      </c>
      <c r="L147" s="123"/>
      <c r="M147" s="379" t="str">
        <f t="shared" si="2"/>
        <v/>
      </c>
    </row>
    <row r="148" spans="1:13" ht="14.45" customHeight="1" x14ac:dyDescent="0.2">
      <c r="A148" s="384" t="s">
        <v>362</v>
      </c>
      <c r="B148" s="380">
        <v>189.99999700000001</v>
      </c>
      <c r="C148" s="381">
        <v>265.25001000000003</v>
      </c>
      <c r="D148" s="381">
        <v>75.250013000000024</v>
      </c>
      <c r="E148" s="382">
        <v>1.396052706253464</v>
      </c>
      <c r="F148" s="380">
        <v>268.70927970000002</v>
      </c>
      <c r="G148" s="381">
        <v>156.74707982500001</v>
      </c>
      <c r="H148" s="381">
        <v>0</v>
      </c>
      <c r="I148" s="381">
        <v>141.8862</v>
      </c>
      <c r="J148" s="381">
        <v>-14.860879825000012</v>
      </c>
      <c r="K148" s="383">
        <v>0.52802865668952181</v>
      </c>
      <c r="L148" s="123"/>
      <c r="M148" s="379" t="str">
        <f t="shared" si="2"/>
        <v>X</v>
      </c>
    </row>
    <row r="149" spans="1:13" ht="14.45" customHeight="1" x14ac:dyDescent="0.2">
      <c r="A149" s="384" t="s">
        <v>363</v>
      </c>
      <c r="B149" s="380">
        <v>1.00000000000477E-6</v>
      </c>
      <c r="C149" s="381">
        <v>0</v>
      </c>
      <c r="D149" s="381">
        <v>-1.00000000000477E-6</v>
      </c>
      <c r="E149" s="382">
        <v>0</v>
      </c>
      <c r="F149" s="380">
        <v>0</v>
      </c>
      <c r="G149" s="381">
        <v>0</v>
      </c>
      <c r="H149" s="381">
        <v>0</v>
      </c>
      <c r="I149" s="381">
        <v>0</v>
      </c>
      <c r="J149" s="381">
        <v>0</v>
      </c>
      <c r="K149" s="383">
        <v>0</v>
      </c>
      <c r="L149" s="123"/>
      <c r="M149" s="379" t="str">
        <f t="shared" si="2"/>
        <v/>
      </c>
    </row>
    <row r="150" spans="1:13" ht="14.45" customHeight="1" x14ac:dyDescent="0.2">
      <c r="A150" s="384" t="s">
        <v>364</v>
      </c>
      <c r="B150" s="380">
        <v>0</v>
      </c>
      <c r="C150" s="381">
        <v>2.6859999999999999</v>
      </c>
      <c r="D150" s="381">
        <v>2.6859999999999999</v>
      </c>
      <c r="E150" s="382">
        <v>0</v>
      </c>
      <c r="F150" s="380">
        <v>0</v>
      </c>
      <c r="G150" s="381">
        <v>0</v>
      </c>
      <c r="H150" s="381">
        <v>0</v>
      </c>
      <c r="I150" s="381">
        <v>0</v>
      </c>
      <c r="J150" s="381">
        <v>0</v>
      </c>
      <c r="K150" s="383">
        <v>0</v>
      </c>
      <c r="L150" s="123"/>
      <c r="M150" s="379" t="str">
        <f t="shared" si="2"/>
        <v/>
      </c>
    </row>
    <row r="151" spans="1:13" ht="14.45" customHeight="1" x14ac:dyDescent="0.2">
      <c r="A151" s="384" t="s">
        <v>365</v>
      </c>
      <c r="B151" s="380">
        <v>139.99999199999999</v>
      </c>
      <c r="C151" s="381">
        <v>217.12620000000001</v>
      </c>
      <c r="D151" s="381">
        <v>77.12620800000002</v>
      </c>
      <c r="E151" s="382">
        <v>1.5509015171943725</v>
      </c>
      <c r="F151" s="380">
        <v>213.13364819999998</v>
      </c>
      <c r="G151" s="381">
        <v>124.32796144999999</v>
      </c>
      <c r="H151" s="381">
        <v>0</v>
      </c>
      <c r="I151" s="381">
        <v>113.4512</v>
      </c>
      <c r="J151" s="381">
        <v>-10.876761449999989</v>
      </c>
      <c r="K151" s="383">
        <v>0.53230074630703017</v>
      </c>
      <c r="L151" s="123"/>
      <c r="M151" s="379" t="str">
        <f t="shared" si="2"/>
        <v/>
      </c>
    </row>
    <row r="152" spans="1:13" ht="14.45" customHeight="1" x14ac:dyDescent="0.2">
      <c r="A152" s="384" t="s">
        <v>366</v>
      </c>
      <c r="B152" s="380">
        <v>50.000004000000004</v>
      </c>
      <c r="C152" s="381">
        <v>0</v>
      </c>
      <c r="D152" s="381">
        <v>-50.000004000000004</v>
      </c>
      <c r="E152" s="382">
        <v>0</v>
      </c>
      <c r="F152" s="380">
        <v>0</v>
      </c>
      <c r="G152" s="381">
        <v>0</v>
      </c>
      <c r="H152" s="381">
        <v>0</v>
      </c>
      <c r="I152" s="381">
        <v>0</v>
      </c>
      <c r="J152" s="381">
        <v>0</v>
      </c>
      <c r="K152" s="383">
        <v>0</v>
      </c>
      <c r="L152" s="123"/>
      <c r="M152" s="379" t="str">
        <f t="shared" si="2"/>
        <v/>
      </c>
    </row>
    <row r="153" spans="1:13" ht="14.45" customHeight="1" x14ac:dyDescent="0.2">
      <c r="A153" s="384" t="s">
        <v>367</v>
      </c>
      <c r="B153" s="380">
        <v>0</v>
      </c>
      <c r="C153" s="381">
        <v>45.437809999999999</v>
      </c>
      <c r="D153" s="381">
        <v>45.437809999999999</v>
      </c>
      <c r="E153" s="382">
        <v>0</v>
      </c>
      <c r="F153" s="380">
        <v>55.5756315</v>
      </c>
      <c r="G153" s="381">
        <v>32.419118374999996</v>
      </c>
      <c r="H153" s="381">
        <v>0</v>
      </c>
      <c r="I153" s="381">
        <v>28.434999999999999</v>
      </c>
      <c r="J153" s="381">
        <v>-3.9841183749999978</v>
      </c>
      <c r="K153" s="383">
        <v>0.51164510834213373</v>
      </c>
      <c r="L153" s="123"/>
      <c r="M153" s="379" t="str">
        <f t="shared" si="2"/>
        <v/>
      </c>
    </row>
    <row r="154" spans="1:13" ht="14.45" customHeight="1" x14ac:dyDescent="0.2">
      <c r="A154" s="384" t="s">
        <v>368</v>
      </c>
      <c r="B154" s="380">
        <v>0</v>
      </c>
      <c r="C154" s="381">
        <v>6.5368900000000005</v>
      </c>
      <c r="D154" s="381">
        <v>6.5368900000000005</v>
      </c>
      <c r="E154" s="382">
        <v>0</v>
      </c>
      <c r="F154" s="380">
        <v>0</v>
      </c>
      <c r="G154" s="381">
        <v>0</v>
      </c>
      <c r="H154" s="381">
        <v>0</v>
      </c>
      <c r="I154" s="381">
        <v>3.4239999999999999</v>
      </c>
      <c r="J154" s="381">
        <v>3.4239999999999999</v>
      </c>
      <c r="K154" s="383">
        <v>0</v>
      </c>
      <c r="L154" s="123"/>
      <c r="M154" s="379" t="str">
        <f t="shared" si="2"/>
        <v>X</v>
      </c>
    </row>
    <row r="155" spans="1:13" ht="14.45" customHeight="1" x14ac:dyDescent="0.2">
      <c r="A155" s="384" t="s">
        <v>369</v>
      </c>
      <c r="B155" s="380">
        <v>0</v>
      </c>
      <c r="C155" s="381">
        <v>0.82589000000000001</v>
      </c>
      <c r="D155" s="381">
        <v>0.82589000000000001</v>
      </c>
      <c r="E155" s="382">
        <v>0</v>
      </c>
      <c r="F155" s="380">
        <v>0</v>
      </c>
      <c r="G155" s="381">
        <v>0</v>
      </c>
      <c r="H155" s="381">
        <v>0</v>
      </c>
      <c r="I155" s="381">
        <v>0.55959999999999999</v>
      </c>
      <c r="J155" s="381">
        <v>0.55959999999999999</v>
      </c>
      <c r="K155" s="383">
        <v>0</v>
      </c>
      <c r="L155" s="123"/>
      <c r="M155" s="379" t="str">
        <f t="shared" si="2"/>
        <v/>
      </c>
    </row>
    <row r="156" spans="1:13" ht="14.45" customHeight="1" x14ac:dyDescent="0.2">
      <c r="A156" s="384" t="s">
        <v>370</v>
      </c>
      <c r="B156" s="380">
        <v>0</v>
      </c>
      <c r="C156" s="381">
        <v>3.8062300000000002</v>
      </c>
      <c r="D156" s="381">
        <v>3.8062300000000002</v>
      </c>
      <c r="E156" s="382">
        <v>0</v>
      </c>
      <c r="F156" s="380">
        <v>0</v>
      </c>
      <c r="G156" s="381">
        <v>0</v>
      </c>
      <c r="H156" s="381">
        <v>0</v>
      </c>
      <c r="I156" s="381">
        <v>2.0093299999999998</v>
      </c>
      <c r="J156" s="381">
        <v>2.0093299999999998</v>
      </c>
      <c r="K156" s="383">
        <v>0</v>
      </c>
      <c r="L156" s="123"/>
      <c r="M156" s="379" t="str">
        <f t="shared" si="2"/>
        <v/>
      </c>
    </row>
    <row r="157" spans="1:13" ht="14.45" customHeight="1" x14ac:dyDescent="0.2">
      <c r="A157" s="384" t="s">
        <v>371</v>
      </c>
      <c r="B157" s="380">
        <v>0</v>
      </c>
      <c r="C157" s="381">
        <v>1.75271</v>
      </c>
      <c r="D157" s="381">
        <v>1.75271</v>
      </c>
      <c r="E157" s="382">
        <v>0</v>
      </c>
      <c r="F157" s="380">
        <v>0</v>
      </c>
      <c r="G157" s="381">
        <v>0</v>
      </c>
      <c r="H157" s="381">
        <v>0</v>
      </c>
      <c r="I157" s="381">
        <v>0.64071</v>
      </c>
      <c r="J157" s="381">
        <v>0.64071</v>
      </c>
      <c r="K157" s="383">
        <v>0</v>
      </c>
      <c r="L157" s="123"/>
      <c r="M157" s="379" t="str">
        <f t="shared" si="2"/>
        <v/>
      </c>
    </row>
    <row r="158" spans="1:13" ht="14.45" customHeight="1" x14ac:dyDescent="0.2">
      <c r="A158" s="384" t="s">
        <v>372</v>
      </c>
      <c r="B158" s="380">
        <v>0</v>
      </c>
      <c r="C158" s="381">
        <v>0.15206</v>
      </c>
      <c r="D158" s="381">
        <v>0.15206</v>
      </c>
      <c r="E158" s="382">
        <v>0</v>
      </c>
      <c r="F158" s="380">
        <v>0</v>
      </c>
      <c r="G158" s="381">
        <v>0</v>
      </c>
      <c r="H158" s="381">
        <v>0</v>
      </c>
      <c r="I158" s="381">
        <v>0.21436000000000002</v>
      </c>
      <c r="J158" s="381">
        <v>0.21436000000000002</v>
      </c>
      <c r="K158" s="383">
        <v>0</v>
      </c>
      <c r="L158" s="123"/>
      <c r="M158" s="379" t="str">
        <f t="shared" si="2"/>
        <v/>
      </c>
    </row>
    <row r="159" spans="1:13" ht="14.45" customHeight="1" x14ac:dyDescent="0.2">
      <c r="A159" s="384" t="s">
        <v>373</v>
      </c>
      <c r="B159" s="380">
        <v>49545.294642000001</v>
      </c>
      <c r="C159" s="381">
        <v>52615.42729</v>
      </c>
      <c r="D159" s="381">
        <v>3070.1326479999989</v>
      </c>
      <c r="E159" s="382">
        <v>1.061966180041594</v>
      </c>
      <c r="F159" s="380">
        <v>56706.507305100102</v>
      </c>
      <c r="G159" s="381">
        <v>33078.795927975058</v>
      </c>
      <c r="H159" s="381">
        <v>6095.0672000000004</v>
      </c>
      <c r="I159" s="381">
        <v>31695.553969999997</v>
      </c>
      <c r="J159" s="381">
        <v>-1383.2419579750604</v>
      </c>
      <c r="K159" s="383">
        <v>0.55894033112403207</v>
      </c>
      <c r="L159" s="123"/>
      <c r="M159" s="379" t="str">
        <f t="shared" si="2"/>
        <v/>
      </c>
    </row>
    <row r="160" spans="1:13" ht="14.45" customHeight="1" x14ac:dyDescent="0.2">
      <c r="A160" s="384" t="s">
        <v>374</v>
      </c>
      <c r="B160" s="380">
        <v>35562.019999999997</v>
      </c>
      <c r="C160" s="381">
        <v>38763.313999999998</v>
      </c>
      <c r="D160" s="381">
        <v>3201.2940000000017</v>
      </c>
      <c r="E160" s="382">
        <v>1.090020026983844</v>
      </c>
      <c r="F160" s="380">
        <v>41667.188007700097</v>
      </c>
      <c r="G160" s="381">
        <v>24305.859671158392</v>
      </c>
      <c r="H160" s="381">
        <v>4489.3419999999996</v>
      </c>
      <c r="I160" s="381">
        <v>23360.514999999999</v>
      </c>
      <c r="J160" s="381">
        <v>-945.34467115839288</v>
      </c>
      <c r="K160" s="383">
        <v>0.5606453451018335</v>
      </c>
      <c r="L160" s="123"/>
      <c r="M160" s="379" t="str">
        <f t="shared" si="2"/>
        <v/>
      </c>
    </row>
    <row r="161" spans="1:13" ht="14.45" customHeight="1" x14ac:dyDescent="0.2">
      <c r="A161" s="384" t="s">
        <v>375</v>
      </c>
      <c r="B161" s="380">
        <v>0</v>
      </c>
      <c r="C161" s="381">
        <v>-176.32473999999999</v>
      </c>
      <c r="D161" s="381">
        <v>-176.32473999999999</v>
      </c>
      <c r="E161" s="382">
        <v>0</v>
      </c>
      <c r="F161" s="380">
        <v>0</v>
      </c>
      <c r="G161" s="381">
        <v>0</v>
      </c>
      <c r="H161" s="381">
        <v>0</v>
      </c>
      <c r="I161" s="381">
        <v>-85.809869999999989</v>
      </c>
      <c r="J161" s="381">
        <v>-85.809869999999989</v>
      </c>
      <c r="K161" s="383">
        <v>0</v>
      </c>
      <c r="L161" s="123"/>
      <c r="M161" s="379" t="str">
        <f t="shared" si="2"/>
        <v>X</v>
      </c>
    </row>
    <row r="162" spans="1:13" ht="14.45" customHeight="1" x14ac:dyDescent="0.2">
      <c r="A162" s="384" t="s">
        <v>376</v>
      </c>
      <c r="B162" s="380">
        <v>0</v>
      </c>
      <c r="C162" s="381">
        <v>-176.32473999999999</v>
      </c>
      <c r="D162" s="381">
        <v>-176.32473999999999</v>
      </c>
      <c r="E162" s="382">
        <v>0</v>
      </c>
      <c r="F162" s="380">
        <v>0</v>
      </c>
      <c r="G162" s="381">
        <v>0</v>
      </c>
      <c r="H162" s="381">
        <v>0</v>
      </c>
      <c r="I162" s="381">
        <v>-85.809869999999989</v>
      </c>
      <c r="J162" s="381">
        <v>-85.809869999999989</v>
      </c>
      <c r="K162" s="383">
        <v>0</v>
      </c>
      <c r="L162" s="123"/>
      <c r="M162" s="379" t="str">
        <f t="shared" si="2"/>
        <v/>
      </c>
    </row>
    <row r="163" spans="1:13" ht="14.45" customHeight="1" x14ac:dyDescent="0.2">
      <c r="A163" s="384" t="s">
        <v>377</v>
      </c>
      <c r="B163" s="380">
        <v>35132.550000000003</v>
      </c>
      <c r="C163" s="381">
        <v>38381.517</v>
      </c>
      <c r="D163" s="381">
        <v>3248.9669999999969</v>
      </c>
      <c r="E163" s="382">
        <v>1.092477403433568</v>
      </c>
      <c r="F163" s="380">
        <v>41254.015913700001</v>
      </c>
      <c r="G163" s="381">
        <v>24064.842616325001</v>
      </c>
      <c r="H163" s="381">
        <v>4476.2730000000001</v>
      </c>
      <c r="I163" s="381">
        <v>23018.455999999998</v>
      </c>
      <c r="J163" s="381">
        <v>-1046.3866163250023</v>
      </c>
      <c r="K163" s="383">
        <v>0.55796885442989863</v>
      </c>
      <c r="L163" s="123"/>
      <c r="M163" s="379" t="str">
        <f t="shared" si="2"/>
        <v>X</v>
      </c>
    </row>
    <row r="164" spans="1:13" ht="14.45" customHeight="1" x14ac:dyDescent="0.2">
      <c r="A164" s="384" t="s">
        <v>378</v>
      </c>
      <c r="B164" s="380">
        <v>35132.550000000003</v>
      </c>
      <c r="C164" s="381">
        <v>38381.517</v>
      </c>
      <c r="D164" s="381">
        <v>3248.9669999999969</v>
      </c>
      <c r="E164" s="382">
        <v>1.092477403433568</v>
      </c>
      <c r="F164" s="380">
        <v>41254.015913700001</v>
      </c>
      <c r="G164" s="381">
        <v>24064.842616325001</v>
      </c>
      <c r="H164" s="381">
        <v>4476.2730000000001</v>
      </c>
      <c r="I164" s="381">
        <v>23018.455999999998</v>
      </c>
      <c r="J164" s="381">
        <v>-1046.3866163250023</v>
      </c>
      <c r="K164" s="383">
        <v>0.55796885442989863</v>
      </c>
      <c r="L164" s="123"/>
      <c r="M164" s="379" t="str">
        <f t="shared" si="2"/>
        <v/>
      </c>
    </row>
    <row r="165" spans="1:13" ht="14.45" customHeight="1" x14ac:dyDescent="0.2">
      <c r="A165" s="384" t="s">
        <v>379</v>
      </c>
      <c r="B165" s="380">
        <v>174.92</v>
      </c>
      <c r="C165" s="381">
        <v>176.27500000000001</v>
      </c>
      <c r="D165" s="381">
        <v>1.3550000000000182</v>
      </c>
      <c r="E165" s="382">
        <v>1.0077463983535331</v>
      </c>
      <c r="F165" s="380">
        <v>174.4090908</v>
      </c>
      <c r="G165" s="381">
        <v>101.73863630000001</v>
      </c>
      <c r="H165" s="381">
        <v>9.1999999999999993</v>
      </c>
      <c r="I165" s="381">
        <v>243</v>
      </c>
      <c r="J165" s="381">
        <v>141.2613637</v>
      </c>
      <c r="K165" s="383">
        <v>1.393275997744035</v>
      </c>
      <c r="L165" s="123"/>
      <c r="M165" s="379" t="str">
        <f t="shared" si="2"/>
        <v>X</v>
      </c>
    </row>
    <row r="166" spans="1:13" ht="14.45" customHeight="1" x14ac:dyDescent="0.2">
      <c r="A166" s="384" t="s">
        <v>380</v>
      </c>
      <c r="B166" s="380">
        <v>174.92</v>
      </c>
      <c r="C166" s="381">
        <v>176.27500000000001</v>
      </c>
      <c r="D166" s="381">
        <v>1.3550000000000182</v>
      </c>
      <c r="E166" s="382">
        <v>1.0077463983535331</v>
      </c>
      <c r="F166" s="380">
        <v>174.4090908</v>
      </c>
      <c r="G166" s="381">
        <v>101.73863630000001</v>
      </c>
      <c r="H166" s="381">
        <v>9.1999999999999993</v>
      </c>
      <c r="I166" s="381">
        <v>243</v>
      </c>
      <c r="J166" s="381">
        <v>141.2613637</v>
      </c>
      <c r="K166" s="383">
        <v>1.393275997744035</v>
      </c>
      <c r="L166" s="123"/>
      <c r="M166" s="379" t="str">
        <f t="shared" si="2"/>
        <v/>
      </c>
    </row>
    <row r="167" spans="1:13" ht="14.45" customHeight="1" x14ac:dyDescent="0.2">
      <c r="A167" s="384" t="s">
        <v>381</v>
      </c>
      <c r="B167" s="380">
        <v>120.51</v>
      </c>
      <c r="C167" s="381">
        <v>126.02200000000001</v>
      </c>
      <c r="D167" s="381">
        <v>5.5120000000000005</v>
      </c>
      <c r="E167" s="382">
        <v>1.0457389428263215</v>
      </c>
      <c r="F167" s="380">
        <v>117.88789720000001</v>
      </c>
      <c r="G167" s="381">
        <v>68.767940033333346</v>
      </c>
      <c r="H167" s="381">
        <v>3.1190000000000002</v>
      </c>
      <c r="I167" s="381">
        <v>81.058999999999997</v>
      </c>
      <c r="J167" s="381">
        <v>12.291059966666651</v>
      </c>
      <c r="K167" s="383">
        <v>0.68759390849495949</v>
      </c>
      <c r="L167" s="123"/>
      <c r="M167" s="379" t="str">
        <f t="shared" si="2"/>
        <v>X</v>
      </c>
    </row>
    <row r="168" spans="1:13" ht="14.45" customHeight="1" x14ac:dyDescent="0.2">
      <c r="A168" s="384" t="s">
        <v>382</v>
      </c>
      <c r="B168" s="380">
        <v>120.51</v>
      </c>
      <c r="C168" s="381">
        <v>126.02200000000001</v>
      </c>
      <c r="D168" s="381">
        <v>5.5120000000000005</v>
      </c>
      <c r="E168" s="382">
        <v>1.0457389428263215</v>
      </c>
      <c r="F168" s="380">
        <v>117.88789720000001</v>
      </c>
      <c r="G168" s="381">
        <v>68.767940033333346</v>
      </c>
      <c r="H168" s="381">
        <v>3.1190000000000002</v>
      </c>
      <c r="I168" s="381">
        <v>81.058999999999997</v>
      </c>
      <c r="J168" s="381">
        <v>12.291059966666651</v>
      </c>
      <c r="K168" s="383">
        <v>0.68759390849495949</v>
      </c>
      <c r="L168" s="123"/>
      <c r="M168" s="379" t="str">
        <f t="shared" si="2"/>
        <v/>
      </c>
    </row>
    <row r="169" spans="1:13" ht="14.45" customHeight="1" x14ac:dyDescent="0.2">
      <c r="A169" s="384" t="s">
        <v>383</v>
      </c>
      <c r="B169" s="380">
        <v>134.04</v>
      </c>
      <c r="C169" s="381">
        <v>79.5</v>
      </c>
      <c r="D169" s="381">
        <v>-54.539999999999992</v>
      </c>
      <c r="E169" s="382">
        <v>0.5931065353625784</v>
      </c>
      <c r="F169" s="380">
        <v>120.875106</v>
      </c>
      <c r="G169" s="381">
        <v>70.510478500000005</v>
      </c>
      <c r="H169" s="381">
        <v>0.75</v>
      </c>
      <c r="I169" s="381">
        <v>18</v>
      </c>
      <c r="J169" s="381">
        <v>-52.510478500000005</v>
      </c>
      <c r="K169" s="383">
        <v>0.14891403693991384</v>
      </c>
      <c r="L169" s="123"/>
      <c r="M169" s="379" t="str">
        <f t="shared" si="2"/>
        <v>X</v>
      </c>
    </row>
    <row r="170" spans="1:13" ht="14.45" customHeight="1" x14ac:dyDescent="0.2">
      <c r="A170" s="384" t="s">
        <v>384</v>
      </c>
      <c r="B170" s="380">
        <v>134.04</v>
      </c>
      <c r="C170" s="381">
        <v>79.5</v>
      </c>
      <c r="D170" s="381">
        <v>-54.539999999999992</v>
      </c>
      <c r="E170" s="382">
        <v>0.5931065353625784</v>
      </c>
      <c r="F170" s="380">
        <v>120.875106</v>
      </c>
      <c r="G170" s="381">
        <v>70.510478500000005</v>
      </c>
      <c r="H170" s="381">
        <v>0.75</v>
      </c>
      <c r="I170" s="381">
        <v>18</v>
      </c>
      <c r="J170" s="381">
        <v>-52.510478500000005</v>
      </c>
      <c r="K170" s="383">
        <v>0.14891403693991384</v>
      </c>
      <c r="L170" s="123"/>
      <c r="M170" s="379" t="str">
        <f t="shared" si="2"/>
        <v/>
      </c>
    </row>
    <row r="171" spans="1:13" ht="14.45" customHeight="1" x14ac:dyDescent="0.2">
      <c r="A171" s="384" t="s">
        <v>385</v>
      </c>
      <c r="B171" s="380">
        <v>0</v>
      </c>
      <c r="C171" s="381">
        <v>176.32473999999999</v>
      </c>
      <c r="D171" s="381">
        <v>176.32473999999999</v>
      </c>
      <c r="E171" s="382">
        <v>0</v>
      </c>
      <c r="F171" s="380">
        <v>0</v>
      </c>
      <c r="G171" s="381">
        <v>0</v>
      </c>
      <c r="H171" s="381">
        <v>0</v>
      </c>
      <c r="I171" s="381">
        <v>85.809869999999989</v>
      </c>
      <c r="J171" s="381">
        <v>85.809869999999989</v>
      </c>
      <c r="K171" s="383">
        <v>0</v>
      </c>
      <c r="L171" s="123"/>
      <c r="M171" s="379" t="str">
        <f t="shared" si="2"/>
        <v>X</v>
      </c>
    </row>
    <row r="172" spans="1:13" ht="14.45" customHeight="1" x14ac:dyDescent="0.2">
      <c r="A172" s="384" t="s">
        <v>386</v>
      </c>
      <c r="B172" s="380">
        <v>0</v>
      </c>
      <c r="C172" s="381">
        <v>176.32473999999999</v>
      </c>
      <c r="D172" s="381">
        <v>176.32473999999999</v>
      </c>
      <c r="E172" s="382">
        <v>0</v>
      </c>
      <c r="F172" s="380">
        <v>0</v>
      </c>
      <c r="G172" s="381">
        <v>0</v>
      </c>
      <c r="H172" s="381">
        <v>0</v>
      </c>
      <c r="I172" s="381">
        <v>85.809869999999989</v>
      </c>
      <c r="J172" s="381">
        <v>85.809869999999989</v>
      </c>
      <c r="K172" s="383">
        <v>0</v>
      </c>
      <c r="L172" s="123"/>
      <c r="M172" s="379" t="str">
        <f t="shared" si="2"/>
        <v/>
      </c>
    </row>
    <row r="173" spans="1:13" ht="14.45" customHeight="1" x14ac:dyDescent="0.2">
      <c r="A173" s="384" t="s">
        <v>387</v>
      </c>
      <c r="B173" s="380">
        <v>0</v>
      </c>
      <c r="C173" s="381">
        <v>-5.6843418860808004E-17</v>
      </c>
      <c r="D173" s="381">
        <v>-5.6843418860808004E-17</v>
      </c>
      <c r="E173" s="382">
        <v>0</v>
      </c>
      <c r="F173" s="380">
        <v>0</v>
      </c>
      <c r="G173" s="381">
        <v>0</v>
      </c>
      <c r="H173" s="381">
        <v>0</v>
      </c>
      <c r="I173" s="381">
        <v>0</v>
      </c>
      <c r="J173" s="381">
        <v>0</v>
      </c>
      <c r="K173" s="383">
        <v>0</v>
      </c>
      <c r="L173" s="123"/>
      <c r="M173" s="379" t="str">
        <f t="shared" si="2"/>
        <v/>
      </c>
    </row>
    <row r="174" spans="1:13" ht="14.45" customHeight="1" x14ac:dyDescent="0.2">
      <c r="A174" s="384" t="s">
        <v>388</v>
      </c>
      <c r="B174" s="380">
        <v>13053.56</v>
      </c>
      <c r="C174" s="381">
        <v>13084.56955</v>
      </c>
      <c r="D174" s="381">
        <v>31.009550000000672</v>
      </c>
      <c r="E174" s="382">
        <v>1.0023755626817512</v>
      </c>
      <c r="F174" s="380">
        <v>14034.094960300001</v>
      </c>
      <c r="G174" s="381">
        <v>8186.5553935083335</v>
      </c>
      <c r="H174" s="381">
        <v>1516.34539</v>
      </c>
      <c r="I174" s="381">
        <v>7874.6454800000001</v>
      </c>
      <c r="J174" s="381">
        <v>-311.90991350833337</v>
      </c>
      <c r="K174" s="383">
        <v>0.56110817992011552</v>
      </c>
      <c r="L174" s="123"/>
      <c r="M174" s="379" t="str">
        <f t="shared" si="2"/>
        <v/>
      </c>
    </row>
    <row r="175" spans="1:13" ht="14.45" customHeight="1" x14ac:dyDescent="0.2">
      <c r="A175" s="384" t="s">
        <v>389</v>
      </c>
      <c r="B175" s="380">
        <v>0</v>
      </c>
      <c r="C175" s="381">
        <v>-59.576089999999994</v>
      </c>
      <c r="D175" s="381">
        <v>-59.576089999999994</v>
      </c>
      <c r="E175" s="382">
        <v>0</v>
      </c>
      <c r="F175" s="380">
        <v>0</v>
      </c>
      <c r="G175" s="381">
        <v>0</v>
      </c>
      <c r="H175" s="381">
        <v>0</v>
      </c>
      <c r="I175" s="381">
        <v>-28.84423</v>
      </c>
      <c r="J175" s="381">
        <v>-28.84423</v>
      </c>
      <c r="K175" s="383">
        <v>0</v>
      </c>
      <c r="L175" s="123"/>
      <c r="M175" s="379" t="str">
        <f t="shared" si="2"/>
        <v>X</v>
      </c>
    </row>
    <row r="176" spans="1:13" ht="14.45" customHeight="1" x14ac:dyDescent="0.2">
      <c r="A176" s="384" t="s">
        <v>390</v>
      </c>
      <c r="B176" s="380">
        <v>0</v>
      </c>
      <c r="C176" s="381">
        <v>-59.576089999999994</v>
      </c>
      <c r="D176" s="381">
        <v>-59.576089999999994</v>
      </c>
      <c r="E176" s="382">
        <v>0</v>
      </c>
      <c r="F176" s="380">
        <v>0</v>
      </c>
      <c r="G176" s="381">
        <v>0</v>
      </c>
      <c r="H176" s="381">
        <v>0</v>
      </c>
      <c r="I176" s="381">
        <v>-28.84423</v>
      </c>
      <c r="J176" s="381">
        <v>-28.84423</v>
      </c>
      <c r="K176" s="383">
        <v>0</v>
      </c>
      <c r="L176" s="123"/>
      <c r="M176" s="379" t="str">
        <f t="shared" si="2"/>
        <v/>
      </c>
    </row>
    <row r="177" spans="1:13" ht="14.45" customHeight="1" x14ac:dyDescent="0.2">
      <c r="A177" s="384" t="s">
        <v>391</v>
      </c>
      <c r="B177" s="380">
        <v>3455.36</v>
      </c>
      <c r="C177" s="381">
        <v>3474.2722100000001</v>
      </c>
      <c r="D177" s="381">
        <v>18.912209999999959</v>
      </c>
      <c r="E177" s="382">
        <v>1.0054732965595481</v>
      </c>
      <c r="F177" s="380">
        <v>3736.8891907000002</v>
      </c>
      <c r="G177" s="381">
        <v>2179.8520279083336</v>
      </c>
      <c r="H177" s="381">
        <v>403.76203999999996</v>
      </c>
      <c r="I177" s="381">
        <v>2096.50666</v>
      </c>
      <c r="J177" s="381">
        <v>-83.345367908333628</v>
      </c>
      <c r="K177" s="383">
        <v>0.56102992435996712</v>
      </c>
      <c r="L177" s="123"/>
      <c r="M177" s="379" t="str">
        <f t="shared" si="2"/>
        <v>X</v>
      </c>
    </row>
    <row r="178" spans="1:13" ht="14.45" customHeight="1" x14ac:dyDescent="0.2">
      <c r="A178" s="384" t="s">
        <v>392</v>
      </c>
      <c r="B178" s="380">
        <v>3455.36</v>
      </c>
      <c r="C178" s="381">
        <v>3474.2722100000001</v>
      </c>
      <c r="D178" s="381">
        <v>18.912209999999959</v>
      </c>
      <c r="E178" s="382">
        <v>1.0054732965595481</v>
      </c>
      <c r="F178" s="380">
        <v>3736.8891907000002</v>
      </c>
      <c r="G178" s="381">
        <v>2179.8520279083336</v>
      </c>
      <c r="H178" s="381">
        <v>403.76203999999996</v>
      </c>
      <c r="I178" s="381">
        <v>2096.50666</v>
      </c>
      <c r="J178" s="381">
        <v>-83.345367908333628</v>
      </c>
      <c r="K178" s="383">
        <v>0.56102992435996712</v>
      </c>
      <c r="L178" s="123"/>
      <c r="M178" s="379" t="str">
        <f t="shared" si="2"/>
        <v/>
      </c>
    </row>
    <row r="179" spans="1:13" ht="14.45" customHeight="1" x14ac:dyDescent="0.2">
      <c r="A179" s="384" t="s">
        <v>393</v>
      </c>
      <c r="B179" s="380">
        <v>9598.2000000000007</v>
      </c>
      <c r="C179" s="381">
        <v>9610.2973399999992</v>
      </c>
      <c r="D179" s="381">
        <v>12.097339999998439</v>
      </c>
      <c r="E179" s="382">
        <v>1.0012603759038152</v>
      </c>
      <c r="F179" s="380">
        <v>10297.205769600001</v>
      </c>
      <c r="G179" s="381">
        <v>6006.7033656000012</v>
      </c>
      <c r="H179" s="381">
        <v>1112.5833500000001</v>
      </c>
      <c r="I179" s="381">
        <v>5778.1388200000001</v>
      </c>
      <c r="J179" s="381">
        <v>-228.56454560000111</v>
      </c>
      <c r="K179" s="383">
        <v>0.56113657911533166</v>
      </c>
      <c r="L179" s="123"/>
      <c r="M179" s="379" t="str">
        <f t="shared" si="2"/>
        <v>X</v>
      </c>
    </row>
    <row r="180" spans="1:13" ht="14.45" customHeight="1" x14ac:dyDescent="0.2">
      <c r="A180" s="384" t="s">
        <v>394</v>
      </c>
      <c r="B180" s="380">
        <v>9598.2000000000007</v>
      </c>
      <c r="C180" s="381">
        <v>9610.2973399999992</v>
      </c>
      <c r="D180" s="381">
        <v>12.097339999998439</v>
      </c>
      <c r="E180" s="382">
        <v>1.0012603759038152</v>
      </c>
      <c r="F180" s="380">
        <v>10297.205769600001</v>
      </c>
      <c r="G180" s="381">
        <v>6006.7033656000012</v>
      </c>
      <c r="H180" s="381">
        <v>1112.5833500000001</v>
      </c>
      <c r="I180" s="381">
        <v>5778.1388200000001</v>
      </c>
      <c r="J180" s="381">
        <v>-228.56454560000111</v>
      </c>
      <c r="K180" s="383">
        <v>0.56113657911533166</v>
      </c>
      <c r="L180" s="123"/>
      <c r="M180" s="379" t="str">
        <f t="shared" si="2"/>
        <v/>
      </c>
    </row>
    <row r="181" spans="1:13" ht="14.45" customHeight="1" x14ac:dyDescent="0.2">
      <c r="A181" s="384" t="s">
        <v>395</v>
      </c>
      <c r="B181" s="380">
        <v>0</v>
      </c>
      <c r="C181" s="381">
        <v>59.576089999999994</v>
      </c>
      <c r="D181" s="381">
        <v>59.576089999999994</v>
      </c>
      <c r="E181" s="382">
        <v>0</v>
      </c>
      <c r="F181" s="380">
        <v>0</v>
      </c>
      <c r="G181" s="381">
        <v>0</v>
      </c>
      <c r="H181" s="381">
        <v>0</v>
      </c>
      <c r="I181" s="381">
        <v>28.84423</v>
      </c>
      <c r="J181" s="381">
        <v>28.84423</v>
      </c>
      <c r="K181" s="383">
        <v>0</v>
      </c>
      <c r="L181" s="123"/>
      <c r="M181" s="379" t="str">
        <f t="shared" si="2"/>
        <v>X</v>
      </c>
    </row>
    <row r="182" spans="1:13" ht="14.45" customHeight="1" x14ac:dyDescent="0.2">
      <c r="A182" s="384" t="s">
        <v>396</v>
      </c>
      <c r="B182" s="380">
        <v>0</v>
      </c>
      <c r="C182" s="381">
        <v>15.81869</v>
      </c>
      <c r="D182" s="381">
        <v>15.81869</v>
      </c>
      <c r="E182" s="382">
        <v>0</v>
      </c>
      <c r="F182" s="380">
        <v>0</v>
      </c>
      <c r="G182" s="381">
        <v>0</v>
      </c>
      <c r="H182" s="381">
        <v>0</v>
      </c>
      <c r="I182" s="381">
        <v>7.6804100000000002</v>
      </c>
      <c r="J182" s="381">
        <v>7.6804100000000002</v>
      </c>
      <c r="K182" s="383">
        <v>0</v>
      </c>
      <c r="L182" s="123"/>
      <c r="M182" s="379" t="str">
        <f t="shared" si="2"/>
        <v/>
      </c>
    </row>
    <row r="183" spans="1:13" ht="14.45" customHeight="1" x14ac:dyDescent="0.2">
      <c r="A183" s="384" t="s">
        <v>397</v>
      </c>
      <c r="B183" s="380">
        <v>0</v>
      </c>
      <c r="C183" s="381">
        <v>43.757400000000004</v>
      </c>
      <c r="D183" s="381">
        <v>43.757400000000004</v>
      </c>
      <c r="E183" s="382">
        <v>0</v>
      </c>
      <c r="F183" s="380">
        <v>0</v>
      </c>
      <c r="G183" s="381">
        <v>0</v>
      </c>
      <c r="H183" s="381">
        <v>0</v>
      </c>
      <c r="I183" s="381">
        <v>21.163820000000001</v>
      </c>
      <c r="J183" s="381">
        <v>21.163820000000001</v>
      </c>
      <c r="K183" s="383">
        <v>0</v>
      </c>
      <c r="L183" s="123"/>
      <c r="M183" s="379" t="str">
        <f t="shared" si="2"/>
        <v/>
      </c>
    </row>
    <row r="184" spans="1:13" ht="14.45" customHeight="1" x14ac:dyDescent="0.2">
      <c r="A184" s="384" t="s">
        <v>398</v>
      </c>
      <c r="B184" s="380">
        <v>159.864642</v>
      </c>
      <c r="C184" s="381">
        <v>0</v>
      </c>
      <c r="D184" s="381">
        <v>-159.864642</v>
      </c>
      <c r="E184" s="382">
        <v>0</v>
      </c>
      <c r="F184" s="380">
        <v>171.88057560000001</v>
      </c>
      <c r="G184" s="381">
        <v>100.26366910000002</v>
      </c>
      <c r="H184" s="381">
        <v>0</v>
      </c>
      <c r="I184" s="381">
        <v>0</v>
      </c>
      <c r="J184" s="381">
        <v>-100.26366910000002</v>
      </c>
      <c r="K184" s="383">
        <v>0</v>
      </c>
      <c r="L184" s="123"/>
      <c r="M184" s="379" t="str">
        <f t="shared" si="2"/>
        <v/>
      </c>
    </row>
    <row r="185" spans="1:13" ht="14.45" customHeight="1" x14ac:dyDescent="0.2">
      <c r="A185" s="384" t="s">
        <v>399</v>
      </c>
      <c r="B185" s="380">
        <v>159.864642</v>
      </c>
      <c r="C185" s="381">
        <v>0</v>
      </c>
      <c r="D185" s="381">
        <v>-159.864642</v>
      </c>
      <c r="E185" s="382">
        <v>0</v>
      </c>
      <c r="F185" s="380">
        <v>171.88057560000001</v>
      </c>
      <c r="G185" s="381">
        <v>100.26366910000002</v>
      </c>
      <c r="H185" s="381">
        <v>0</v>
      </c>
      <c r="I185" s="381">
        <v>0</v>
      </c>
      <c r="J185" s="381">
        <v>-100.26366910000002</v>
      </c>
      <c r="K185" s="383">
        <v>0</v>
      </c>
      <c r="L185" s="123"/>
      <c r="M185" s="379" t="str">
        <f t="shared" si="2"/>
        <v>X</v>
      </c>
    </row>
    <row r="186" spans="1:13" ht="14.45" customHeight="1" x14ac:dyDescent="0.2">
      <c r="A186" s="384" t="s">
        <v>400</v>
      </c>
      <c r="B186" s="380">
        <v>159.864642</v>
      </c>
      <c r="C186" s="381">
        <v>0</v>
      </c>
      <c r="D186" s="381">
        <v>-159.864642</v>
      </c>
      <c r="E186" s="382">
        <v>0</v>
      </c>
      <c r="F186" s="380">
        <v>171.88057560000001</v>
      </c>
      <c r="G186" s="381">
        <v>100.26366910000002</v>
      </c>
      <c r="H186" s="381">
        <v>0</v>
      </c>
      <c r="I186" s="381">
        <v>0</v>
      </c>
      <c r="J186" s="381">
        <v>-100.26366910000002</v>
      </c>
      <c r="K186" s="383">
        <v>0</v>
      </c>
      <c r="L186" s="123"/>
      <c r="M186" s="379" t="str">
        <f t="shared" si="2"/>
        <v/>
      </c>
    </row>
    <row r="187" spans="1:13" ht="14.45" customHeight="1" x14ac:dyDescent="0.2">
      <c r="A187" s="384" t="s">
        <v>401</v>
      </c>
      <c r="B187" s="380">
        <v>769.85</v>
      </c>
      <c r="C187" s="381">
        <v>767.54373999999996</v>
      </c>
      <c r="D187" s="381">
        <v>-2.3062600000000657</v>
      </c>
      <c r="E187" s="382">
        <v>0.99700427355978427</v>
      </c>
      <c r="F187" s="380">
        <v>833.343761499999</v>
      </c>
      <c r="G187" s="381">
        <v>486.11719420833271</v>
      </c>
      <c r="H187" s="381">
        <v>89.379809999999992</v>
      </c>
      <c r="I187" s="381">
        <v>460.39348999999999</v>
      </c>
      <c r="J187" s="381">
        <v>-25.72370420833272</v>
      </c>
      <c r="K187" s="383">
        <v>0.5524652745600479</v>
      </c>
      <c r="L187" s="123"/>
      <c r="M187" s="379" t="str">
        <f t="shared" si="2"/>
        <v/>
      </c>
    </row>
    <row r="188" spans="1:13" ht="14.45" customHeight="1" x14ac:dyDescent="0.2">
      <c r="A188" s="384" t="s">
        <v>402</v>
      </c>
      <c r="B188" s="380">
        <v>0</v>
      </c>
      <c r="C188" s="381">
        <v>-3.51986</v>
      </c>
      <c r="D188" s="381">
        <v>-3.51986</v>
      </c>
      <c r="E188" s="382">
        <v>0</v>
      </c>
      <c r="F188" s="380">
        <v>0</v>
      </c>
      <c r="G188" s="381">
        <v>0</v>
      </c>
      <c r="H188" s="381">
        <v>0</v>
      </c>
      <c r="I188" s="381">
        <v>-1.7189700000000001</v>
      </c>
      <c r="J188" s="381">
        <v>-1.7189700000000001</v>
      </c>
      <c r="K188" s="383">
        <v>0</v>
      </c>
      <c r="L188" s="123"/>
      <c r="M188" s="379" t="str">
        <f t="shared" si="2"/>
        <v>X</v>
      </c>
    </row>
    <row r="189" spans="1:13" ht="14.45" customHeight="1" x14ac:dyDescent="0.2">
      <c r="A189" s="384" t="s">
        <v>403</v>
      </c>
      <c r="B189" s="380">
        <v>0</v>
      </c>
      <c r="C189" s="381">
        <v>-3.51986</v>
      </c>
      <c r="D189" s="381">
        <v>-3.51986</v>
      </c>
      <c r="E189" s="382">
        <v>0</v>
      </c>
      <c r="F189" s="380">
        <v>0</v>
      </c>
      <c r="G189" s="381">
        <v>0</v>
      </c>
      <c r="H189" s="381">
        <v>0</v>
      </c>
      <c r="I189" s="381">
        <v>-1.7189700000000001</v>
      </c>
      <c r="J189" s="381">
        <v>-1.7189700000000001</v>
      </c>
      <c r="K189" s="383">
        <v>0</v>
      </c>
      <c r="L189" s="123"/>
      <c r="M189" s="379" t="str">
        <f t="shared" si="2"/>
        <v/>
      </c>
    </row>
    <row r="190" spans="1:13" ht="14.45" customHeight="1" x14ac:dyDescent="0.2">
      <c r="A190" s="384" t="s">
        <v>404</v>
      </c>
      <c r="B190" s="380">
        <v>769.85</v>
      </c>
      <c r="C190" s="381">
        <v>767.54373999999996</v>
      </c>
      <c r="D190" s="381">
        <v>-2.3062600000000657</v>
      </c>
      <c r="E190" s="382">
        <v>0.99700427355978427</v>
      </c>
      <c r="F190" s="380">
        <v>833.343761499999</v>
      </c>
      <c r="G190" s="381">
        <v>486.11719420833271</v>
      </c>
      <c r="H190" s="381">
        <v>89.379809999999992</v>
      </c>
      <c r="I190" s="381">
        <v>460.39348999999999</v>
      </c>
      <c r="J190" s="381">
        <v>-25.72370420833272</v>
      </c>
      <c r="K190" s="383">
        <v>0.5524652745600479</v>
      </c>
      <c r="L190" s="123"/>
      <c r="M190" s="379" t="str">
        <f t="shared" si="2"/>
        <v>X</v>
      </c>
    </row>
    <row r="191" spans="1:13" ht="14.45" customHeight="1" x14ac:dyDescent="0.2">
      <c r="A191" s="384" t="s">
        <v>405</v>
      </c>
      <c r="B191" s="380">
        <v>769.85</v>
      </c>
      <c r="C191" s="381">
        <v>767.54373999999996</v>
      </c>
      <c r="D191" s="381">
        <v>-2.3062600000000657</v>
      </c>
      <c r="E191" s="382">
        <v>0.99700427355978427</v>
      </c>
      <c r="F191" s="380">
        <v>833.343761499999</v>
      </c>
      <c r="G191" s="381">
        <v>486.11719420833271</v>
      </c>
      <c r="H191" s="381">
        <v>89.379809999999992</v>
      </c>
      <c r="I191" s="381">
        <v>460.39348999999999</v>
      </c>
      <c r="J191" s="381">
        <v>-25.72370420833272</v>
      </c>
      <c r="K191" s="383">
        <v>0.5524652745600479</v>
      </c>
      <c r="L191" s="123"/>
      <c r="M191" s="379" t="str">
        <f t="shared" si="2"/>
        <v/>
      </c>
    </row>
    <row r="192" spans="1:13" ht="14.45" customHeight="1" x14ac:dyDescent="0.2">
      <c r="A192" s="384" t="s">
        <v>406</v>
      </c>
      <c r="B192" s="380">
        <v>0</v>
      </c>
      <c r="C192" s="381">
        <v>3.51986</v>
      </c>
      <c r="D192" s="381">
        <v>3.51986</v>
      </c>
      <c r="E192" s="382">
        <v>0</v>
      </c>
      <c r="F192" s="380">
        <v>0</v>
      </c>
      <c r="G192" s="381">
        <v>0</v>
      </c>
      <c r="H192" s="381">
        <v>0</v>
      </c>
      <c r="I192" s="381">
        <v>1.7189700000000001</v>
      </c>
      <c r="J192" s="381">
        <v>1.7189700000000001</v>
      </c>
      <c r="K192" s="383">
        <v>0</v>
      </c>
      <c r="L192" s="123"/>
      <c r="M192" s="379" t="str">
        <f t="shared" si="2"/>
        <v>X</v>
      </c>
    </row>
    <row r="193" spans="1:13" ht="14.45" customHeight="1" x14ac:dyDescent="0.2">
      <c r="A193" s="384" t="s">
        <v>407</v>
      </c>
      <c r="B193" s="380">
        <v>0</v>
      </c>
      <c r="C193" s="381">
        <v>3.51986</v>
      </c>
      <c r="D193" s="381">
        <v>3.51986</v>
      </c>
      <c r="E193" s="382">
        <v>0</v>
      </c>
      <c r="F193" s="380">
        <v>0</v>
      </c>
      <c r="G193" s="381">
        <v>0</v>
      </c>
      <c r="H193" s="381">
        <v>0</v>
      </c>
      <c r="I193" s="381">
        <v>1.7189700000000001</v>
      </c>
      <c r="J193" s="381">
        <v>1.7189700000000001</v>
      </c>
      <c r="K193" s="383">
        <v>0</v>
      </c>
      <c r="L193" s="123"/>
      <c r="M193" s="379" t="str">
        <f t="shared" si="2"/>
        <v/>
      </c>
    </row>
    <row r="194" spans="1:13" ht="14.45" customHeight="1" x14ac:dyDescent="0.2">
      <c r="A194" s="384" t="s">
        <v>408</v>
      </c>
      <c r="B194" s="380">
        <v>0</v>
      </c>
      <c r="C194" s="381">
        <v>0</v>
      </c>
      <c r="D194" s="381">
        <v>0</v>
      </c>
      <c r="E194" s="382">
        <v>0</v>
      </c>
      <c r="F194" s="380">
        <v>0</v>
      </c>
      <c r="G194" s="381">
        <v>0</v>
      </c>
      <c r="H194" s="381">
        <v>0</v>
      </c>
      <c r="I194" s="381">
        <v>0.6</v>
      </c>
      <c r="J194" s="381">
        <v>0.6</v>
      </c>
      <c r="K194" s="383">
        <v>0</v>
      </c>
      <c r="L194" s="123"/>
      <c r="M194" s="379" t="str">
        <f t="shared" si="2"/>
        <v/>
      </c>
    </row>
    <row r="195" spans="1:13" ht="14.45" customHeight="1" x14ac:dyDescent="0.2">
      <c r="A195" s="384" t="s">
        <v>409</v>
      </c>
      <c r="B195" s="380">
        <v>0</v>
      </c>
      <c r="C195" s="381">
        <v>0</v>
      </c>
      <c r="D195" s="381">
        <v>0</v>
      </c>
      <c r="E195" s="382">
        <v>0</v>
      </c>
      <c r="F195" s="380">
        <v>0</v>
      </c>
      <c r="G195" s="381">
        <v>0</v>
      </c>
      <c r="H195" s="381">
        <v>0</v>
      </c>
      <c r="I195" s="381">
        <v>0.6</v>
      </c>
      <c r="J195" s="381">
        <v>0.6</v>
      </c>
      <c r="K195" s="383">
        <v>0</v>
      </c>
      <c r="L195" s="123"/>
      <c r="M195" s="379" t="str">
        <f t="shared" si="2"/>
        <v/>
      </c>
    </row>
    <row r="196" spans="1:13" ht="14.45" customHeight="1" x14ac:dyDescent="0.2">
      <c r="A196" s="384" t="s">
        <v>410</v>
      </c>
      <c r="B196" s="380">
        <v>0</v>
      </c>
      <c r="C196" s="381">
        <v>0</v>
      </c>
      <c r="D196" s="381">
        <v>0</v>
      </c>
      <c r="E196" s="382">
        <v>0</v>
      </c>
      <c r="F196" s="380">
        <v>0</v>
      </c>
      <c r="G196" s="381">
        <v>0</v>
      </c>
      <c r="H196" s="381">
        <v>0</v>
      </c>
      <c r="I196" s="381">
        <v>0.6</v>
      </c>
      <c r="J196" s="381">
        <v>0.6</v>
      </c>
      <c r="K196" s="383">
        <v>0</v>
      </c>
      <c r="L196" s="123"/>
      <c r="M196" s="379" t="str">
        <f t="shared" si="2"/>
        <v>X</v>
      </c>
    </row>
    <row r="197" spans="1:13" ht="14.45" customHeight="1" x14ac:dyDescent="0.2">
      <c r="A197" s="384" t="s">
        <v>411</v>
      </c>
      <c r="B197" s="380">
        <v>0</v>
      </c>
      <c r="C197" s="381">
        <v>0</v>
      </c>
      <c r="D197" s="381">
        <v>0</v>
      </c>
      <c r="E197" s="382">
        <v>0</v>
      </c>
      <c r="F197" s="380">
        <v>0</v>
      </c>
      <c r="G197" s="381">
        <v>0</v>
      </c>
      <c r="H197" s="381">
        <v>0</v>
      </c>
      <c r="I197" s="381">
        <v>0.6</v>
      </c>
      <c r="J197" s="381">
        <v>0.6</v>
      </c>
      <c r="K197" s="383">
        <v>0</v>
      </c>
      <c r="L197" s="123"/>
      <c r="M197" s="379" t="str">
        <f t="shared" si="2"/>
        <v/>
      </c>
    </row>
    <row r="198" spans="1:13" ht="14.45" customHeight="1" x14ac:dyDescent="0.2">
      <c r="A198" s="384" t="s">
        <v>412</v>
      </c>
      <c r="B198" s="380">
        <v>0</v>
      </c>
      <c r="C198" s="381">
        <v>949.32740999999999</v>
      </c>
      <c r="D198" s="381">
        <v>949.32740999999999</v>
      </c>
      <c r="E198" s="382">
        <v>0</v>
      </c>
      <c r="F198" s="380">
        <v>81.552847200000002</v>
      </c>
      <c r="G198" s="381">
        <v>47.572494200000001</v>
      </c>
      <c r="H198" s="381">
        <v>43.412099999999995</v>
      </c>
      <c r="I198" s="381">
        <v>371.27896999999996</v>
      </c>
      <c r="J198" s="381">
        <v>323.70647579999996</v>
      </c>
      <c r="K198" s="383">
        <v>4.5526181212223813</v>
      </c>
      <c r="L198" s="123"/>
      <c r="M198" s="37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84" t="s">
        <v>413</v>
      </c>
      <c r="B199" s="380">
        <v>0</v>
      </c>
      <c r="C199" s="381">
        <v>98.021869999999993</v>
      </c>
      <c r="D199" s="381">
        <v>98.021869999999993</v>
      </c>
      <c r="E199" s="382">
        <v>0</v>
      </c>
      <c r="F199" s="380">
        <v>0</v>
      </c>
      <c r="G199" s="381">
        <v>0</v>
      </c>
      <c r="H199" s="381">
        <v>0</v>
      </c>
      <c r="I199" s="381">
        <v>0</v>
      </c>
      <c r="J199" s="381">
        <v>0</v>
      </c>
      <c r="K199" s="383">
        <v>0</v>
      </c>
      <c r="L199" s="123"/>
      <c r="M199" s="379" t="str">
        <f t="shared" si="3"/>
        <v/>
      </c>
    </row>
    <row r="200" spans="1:13" ht="14.45" customHeight="1" x14ac:dyDescent="0.2">
      <c r="A200" s="384" t="s">
        <v>414</v>
      </c>
      <c r="B200" s="380">
        <v>0</v>
      </c>
      <c r="C200" s="381">
        <v>98.021869999999993</v>
      </c>
      <c r="D200" s="381">
        <v>98.021869999999993</v>
      </c>
      <c r="E200" s="382">
        <v>0</v>
      </c>
      <c r="F200" s="380">
        <v>0</v>
      </c>
      <c r="G200" s="381">
        <v>0</v>
      </c>
      <c r="H200" s="381">
        <v>0</v>
      </c>
      <c r="I200" s="381">
        <v>0</v>
      </c>
      <c r="J200" s="381">
        <v>0</v>
      </c>
      <c r="K200" s="383">
        <v>0</v>
      </c>
      <c r="L200" s="123"/>
      <c r="M200" s="379" t="str">
        <f t="shared" si="3"/>
        <v>X</v>
      </c>
    </row>
    <row r="201" spans="1:13" ht="14.45" customHeight="1" x14ac:dyDescent="0.2">
      <c r="A201" s="384" t="s">
        <v>415</v>
      </c>
      <c r="B201" s="380">
        <v>0</v>
      </c>
      <c r="C201" s="381">
        <v>98.021869999999993</v>
      </c>
      <c r="D201" s="381">
        <v>98.021869999999993</v>
      </c>
      <c r="E201" s="382">
        <v>0</v>
      </c>
      <c r="F201" s="380">
        <v>0</v>
      </c>
      <c r="G201" s="381">
        <v>0</v>
      </c>
      <c r="H201" s="381">
        <v>0</v>
      </c>
      <c r="I201" s="381">
        <v>0</v>
      </c>
      <c r="J201" s="381">
        <v>0</v>
      </c>
      <c r="K201" s="383">
        <v>0</v>
      </c>
      <c r="L201" s="123"/>
      <c r="M201" s="379" t="str">
        <f t="shared" si="3"/>
        <v/>
      </c>
    </row>
    <row r="202" spans="1:13" ht="14.45" customHeight="1" x14ac:dyDescent="0.2">
      <c r="A202" s="384" t="s">
        <v>416</v>
      </c>
      <c r="B202" s="380">
        <v>0</v>
      </c>
      <c r="C202" s="381">
        <v>851.30554000000006</v>
      </c>
      <c r="D202" s="381">
        <v>851.30554000000006</v>
      </c>
      <c r="E202" s="382">
        <v>0</v>
      </c>
      <c r="F202" s="380">
        <v>81.552847200000002</v>
      </c>
      <c r="G202" s="381">
        <v>47.572494200000001</v>
      </c>
      <c r="H202" s="381">
        <v>43.412099999999995</v>
      </c>
      <c r="I202" s="381">
        <v>371.27896999999996</v>
      </c>
      <c r="J202" s="381">
        <v>323.70647579999996</v>
      </c>
      <c r="K202" s="383">
        <v>4.5526181212223813</v>
      </c>
      <c r="L202" s="123"/>
      <c r="M202" s="379" t="str">
        <f t="shared" si="3"/>
        <v/>
      </c>
    </row>
    <row r="203" spans="1:13" ht="14.45" customHeight="1" x14ac:dyDescent="0.2">
      <c r="A203" s="384" t="s">
        <v>417</v>
      </c>
      <c r="B203" s="380">
        <v>0</v>
      </c>
      <c r="C203" s="381">
        <v>-7.0874799999999993</v>
      </c>
      <c r="D203" s="381">
        <v>-7.0874799999999993</v>
      </c>
      <c r="E203" s="382">
        <v>0</v>
      </c>
      <c r="F203" s="380">
        <v>0</v>
      </c>
      <c r="G203" s="381">
        <v>0</v>
      </c>
      <c r="H203" s="381">
        <v>0</v>
      </c>
      <c r="I203" s="381">
        <v>-2.1894999999999998</v>
      </c>
      <c r="J203" s="381">
        <v>-2.1894999999999998</v>
      </c>
      <c r="K203" s="383">
        <v>0</v>
      </c>
      <c r="L203" s="123"/>
      <c r="M203" s="379" t="str">
        <f t="shared" si="3"/>
        <v>X</v>
      </c>
    </row>
    <row r="204" spans="1:13" ht="14.45" customHeight="1" x14ac:dyDescent="0.2">
      <c r="A204" s="384" t="s">
        <v>418</v>
      </c>
      <c r="B204" s="380">
        <v>0</v>
      </c>
      <c r="C204" s="381">
        <v>-7.0874799999999993</v>
      </c>
      <c r="D204" s="381">
        <v>-7.0874799999999993</v>
      </c>
      <c r="E204" s="382">
        <v>0</v>
      </c>
      <c r="F204" s="380">
        <v>0</v>
      </c>
      <c r="G204" s="381">
        <v>0</v>
      </c>
      <c r="H204" s="381">
        <v>0</v>
      </c>
      <c r="I204" s="381">
        <v>-2.1894999999999998</v>
      </c>
      <c r="J204" s="381">
        <v>-2.1894999999999998</v>
      </c>
      <c r="K204" s="383">
        <v>0</v>
      </c>
      <c r="L204" s="123"/>
      <c r="M204" s="379" t="str">
        <f t="shared" si="3"/>
        <v/>
      </c>
    </row>
    <row r="205" spans="1:13" ht="14.45" customHeight="1" x14ac:dyDescent="0.2">
      <c r="A205" s="384" t="s">
        <v>419</v>
      </c>
      <c r="B205" s="380">
        <v>0</v>
      </c>
      <c r="C205" s="381">
        <v>834.41953999999998</v>
      </c>
      <c r="D205" s="381">
        <v>834.41953999999998</v>
      </c>
      <c r="E205" s="382">
        <v>0</v>
      </c>
      <c r="F205" s="380">
        <v>80.287323600000008</v>
      </c>
      <c r="G205" s="381">
        <v>46.8342721</v>
      </c>
      <c r="H205" s="381">
        <v>43.412099999999995</v>
      </c>
      <c r="I205" s="381">
        <v>371.27896999999996</v>
      </c>
      <c r="J205" s="381">
        <v>324.44469789999994</v>
      </c>
      <c r="K205" s="383">
        <v>4.6243784616579235</v>
      </c>
      <c r="L205" s="123"/>
      <c r="M205" s="379" t="str">
        <f t="shared" si="3"/>
        <v>X</v>
      </c>
    </row>
    <row r="206" spans="1:13" ht="14.45" customHeight="1" x14ac:dyDescent="0.2">
      <c r="A206" s="384" t="s">
        <v>420</v>
      </c>
      <c r="B206" s="380">
        <v>0</v>
      </c>
      <c r="C206" s="381">
        <v>3.3149999999999999E-2</v>
      </c>
      <c r="D206" s="381">
        <v>3.3149999999999999E-2</v>
      </c>
      <c r="E206" s="382">
        <v>0</v>
      </c>
      <c r="F206" s="380">
        <v>3.5355600000000001E-2</v>
      </c>
      <c r="G206" s="381">
        <v>2.0624100000000003E-2</v>
      </c>
      <c r="H206" s="381">
        <v>0</v>
      </c>
      <c r="I206" s="381">
        <v>0.72675000000000001</v>
      </c>
      <c r="J206" s="381">
        <v>0.70612589999999997</v>
      </c>
      <c r="K206" s="383">
        <v>20.555442419305571</v>
      </c>
      <c r="L206" s="123"/>
      <c r="M206" s="379" t="str">
        <f t="shared" si="3"/>
        <v/>
      </c>
    </row>
    <row r="207" spans="1:13" ht="14.45" customHeight="1" x14ac:dyDescent="0.2">
      <c r="A207" s="384" t="s">
        <v>421</v>
      </c>
      <c r="B207" s="380">
        <v>0</v>
      </c>
      <c r="C207" s="381">
        <v>440.38763</v>
      </c>
      <c r="D207" s="381">
        <v>440.38763</v>
      </c>
      <c r="E207" s="382">
        <v>0</v>
      </c>
      <c r="F207" s="380">
        <v>0</v>
      </c>
      <c r="G207" s="381">
        <v>0</v>
      </c>
      <c r="H207" s="381">
        <v>16.892589999999998</v>
      </c>
      <c r="I207" s="381">
        <v>151.73871</v>
      </c>
      <c r="J207" s="381">
        <v>151.73871</v>
      </c>
      <c r="K207" s="383">
        <v>0</v>
      </c>
      <c r="L207" s="123"/>
      <c r="M207" s="379" t="str">
        <f t="shared" si="3"/>
        <v/>
      </c>
    </row>
    <row r="208" spans="1:13" ht="14.45" customHeight="1" x14ac:dyDescent="0.2">
      <c r="A208" s="384" t="s">
        <v>422</v>
      </c>
      <c r="B208" s="380">
        <v>0</v>
      </c>
      <c r="C208" s="381">
        <v>72.3</v>
      </c>
      <c r="D208" s="381">
        <v>72.3</v>
      </c>
      <c r="E208" s="382">
        <v>0</v>
      </c>
      <c r="F208" s="380">
        <v>80.251967999999991</v>
      </c>
      <c r="G208" s="381">
        <v>46.813647999999993</v>
      </c>
      <c r="H208" s="381">
        <v>0.4</v>
      </c>
      <c r="I208" s="381">
        <v>21.61</v>
      </c>
      <c r="J208" s="381">
        <v>-25.203647999999994</v>
      </c>
      <c r="K208" s="383">
        <v>0.26927688552136192</v>
      </c>
      <c r="L208" s="123"/>
      <c r="M208" s="379" t="str">
        <f t="shared" si="3"/>
        <v/>
      </c>
    </row>
    <row r="209" spans="1:13" ht="14.45" customHeight="1" x14ac:dyDescent="0.2">
      <c r="A209" s="384" t="s">
        <v>423</v>
      </c>
      <c r="B209" s="380">
        <v>0</v>
      </c>
      <c r="C209" s="381">
        <v>226.88224</v>
      </c>
      <c r="D209" s="381">
        <v>226.88224</v>
      </c>
      <c r="E209" s="382">
        <v>0</v>
      </c>
      <c r="F209" s="380">
        <v>0</v>
      </c>
      <c r="G209" s="381">
        <v>0</v>
      </c>
      <c r="H209" s="381">
        <v>26.119509999999998</v>
      </c>
      <c r="I209" s="381">
        <v>197.20351000000002</v>
      </c>
      <c r="J209" s="381">
        <v>197.20351000000002</v>
      </c>
      <c r="K209" s="383">
        <v>0</v>
      </c>
      <c r="L209" s="123"/>
      <c r="M209" s="379" t="str">
        <f t="shared" si="3"/>
        <v/>
      </c>
    </row>
    <row r="210" spans="1:13" ht="14.45" customHeight="1" x14ac:dyDescent="0.2">
      <c r="A210" s="384" t="s">
        <v>424</v>
      </c>
      <c r="B210" s="380">
        <v>0</v>
      </c>
      <c r="C210" s="381">
        <v>94.816519999999997</v>
      </c>
      <c r="D210" s="381">
        <v>94.816519999999997</v>
      </c>
      <c r="E210" s="382">
        <v>0</v>
      </c>
      <c r="F210" s="380">
        <v>0</v>
      </c>
      <c r="G210" s="381">
        <v>0</v>
      </c>
      <c r="H210" s="381">
        <v>0</v>
      </c>
      <c r="I210" s="381">
        <v>0</v>
      </c>
      <c r="J210" s="381">
        <v>0</v>
      </c>
      <c r="K210" s="383">
        <v>0</v>
      </c>
      <c r="L210" s="123"/>
      <c r="M210" s="379" t="str">
        <f t="shared" si="3"/>
        <v/>
      </c>
    </row>
    <row r="211" spans="1:13" ht="14.45" customHeight="1" x14ac:dyDescent="0.2">
      <c r="A211" s="384" t="s">
        <v>425</v>
      </c>
      <c r="B211" s="380">
        <v>0</v>
      </c>
      <c r="C211" s="381">
        <v>13.736000000000001</v>
      </c>
      <c r="D211" s="381">
        <v>13.736000000000001</v>
      </c>
      <c r="E211" s="382">
        <v>0</v>
      </c>
      <c r="F211" s="380">
        <v>0</v>
      </c>
      <c r="G211" s="381">
        <v>0</v>
      </c>
      <c r="H211" s="381">
        <v>0</v>
      </c>
      <c r="I211" s="381">
        <v>0</v>
      </c>
      <c r="J211" s="381">
        <v>0</v>
      </c>
      <c r="K211" s="383">
        <v>0</v>
      </c>
      <c r="L211" s="123"/>
      <c r="M211" s="379" t="str">
        <f t="shared" si="3"/>
        <v>X</v>
      </c>
    </row>
    <row r="212" spans="1:13" ht="14.45" customHeight="1" x14ac:dyDescent="0.2">
      <c r="A212" s="384" t="s">
        <v>426</v>
      </c>
      <c r="B212" s="380">
        <v>0</v>
      </c>
      <c r="C212" s="381">
        <v>13.736000000000001</v>
      </c>
      <c r="D212" s="381">
        <v>13.736000000000001</v>
      </c>
      <c r="E212" s="382">
        <v>0</v>
      </c>
      <c r="F212" s="380">
        <v>0</v>
      </c>
      <c r="G212" s="381">
        <v>0</v>
      </c>
      <c r="H212" s="381">
        <v>0</v>
      </c>
      <c r="I212" s="381">
        <v>0</v>
      </c>
      <c r="J212" s="381">
        <v>0</v>
      </c>
      <c r="K212" s="383">
        <v>0</v>
      </c>
      <c r="L212" s="123"/>
      <c r="M212" s="379" t="str">
        <f t="shared" si="3"/>
        <v/>
      </c>
    </row>
    <row r="213" spans="1:13" ht="14.45" customHeight="1" x14ac:dyDescent="0.2">
      <c r="A213" s="384" t="s">
        <v>427</v>
      </c>
      <c r="B213" s="380">
        <v>0</v>
      </c>
      <c r="C213" s="381">
        <v>3.15</v>
      </c>
      <c r="D213" s="381">
        <v>3.15</v>
      </c>
      <c r="E213" s="382">
        <v>0</v>
      </c>
      <c r="F213" s="380">
        <v>1.2655236000000001</v>
      </c>
      <c r="G213" s="381">
        <v>0.73822209999999999</v>
      </c>
      <c r="H213" s="381">
        <v>0</v>
      </c>
      <c r="I213" s="381">
        <v>0</v>
      </c>
      <c r="J213" s="381">
        <v>-0.73822209999999999</v>
      </c>
      <c r="K213" s="383">
        <v>0</v>
      </c>
      <c r="L213" s="123"/>
      <c r="M213" s="379" t="str">
        <f t="shared" si="3"/>
        <v>X</v>
      </c>
    </row>
    <row r="214" spans="1:13" ht="14.45" customHeight="1" x14ac:dyDescent="0.2">
      <c r="A214" s="384" t="s">
        <v>428</v>
      </c>
      <c r="B214" s="380">
        <v>0</v>
      </c>
      <c r="C214" s="381">
        <v>3.15</v>
      </c>
      <c r="D214" s="381">
        <v>3.15</v>
      </c>
      <c r="E214" s="382">
        <v>0</v>
      </c>
      <c r="F214" s="380">
        <v>1.2655236000000001</v>
      </c>
      <c r="G214" s="381">
        <v>0.73822209999999999</v>
      </c>
      <c r="H214" s="381">
        <v>0</v>
      </c>
      <c r="I214" s="381">
        <v>0</v>
      </c>
      <c r="J214" s="381">
        <v>-0.73822209999999999</v>
      </c>
      <c r="K214" s="383">
        <v>0</v>
      </c>
      <c r="L214" s="123"/>
      <c r="M214" s="379" t="str">
        <f t="shared" si="3"/>
        <v/>
      </c>
    </row>
    <row r="215" spans="1:13" ht="14.45" customHeight="1" x14ac:dyDescent="0.2">
      <c r="A215" s="384" t="s">
        <v>429</v>
      </c>
      <c r="B215" s="380">
        <v>0</v>
      </c>
      <c r="C215" s="381">
        <v>7.0874799999999993</v>
      </c>
      <c r="D215" s="381">
        <v>7.0874799999999993</v>
      </c>
      <c r="E215" s="382">
        <v>0</v>
      </c>
      <c r="F215" s="380">
        <v>0</v>
      </c>
      <c r="G215" s="381">
        <v>0</v>
      </c>
      <c r="H215" s="381">
        <v>0</v>
      </c>
      <c r="I215" s="381">
        <v>2.1894999999999998</v>
      </c>
      <c r="J215" s="381">
        <v>2.1894999999999998</v>
      </c>
      <c r="K215" s="383">
        <v>0</v>
      </c>
      <c r="L215" s="123"/>
      <c r="M215" s="379" t="str">
        <f t="shared" si="3"/>
        <v>X</v>
      </c>
    </row>
    <row r="216" spans="1:13" ht="14.45" customHeight="1" x14ac:dyDescent="0.2">
      <c r="A216" s="384" t="s">
        <v>430</v>
      </c>
      <c r="B216" s="380">
        <v>0</v>
      </c>
      <c r="C216" s="381">
        <v>7.0874799999999993</v>
      </c>
      <c r="D216" s="381">
        <v>7.0874799999999993</v>
      </c>
      <c r="E216" s="382">
        <v>0</v>
      </c>
      <c r="F216" s="380">
        <v>0</v>
      </c>
      <c r="G216" s="381">
        <v>0</v>
      </c>
      <c r="H216" s="381">
        <v>0</v>
      </c>
      <c r="I216" s="381">
        <v>2.1894999999999998</v>
      </c>
      <c r="J216" s="381">
        <v>2.1894999999999998</v>
      </c>
      <c r="K216" s="383">
        <v>0</v>
      </c>
      <c r="L216" s="123"/>
      <c r="M216" s="379" t="str">
        <f t="shared" si="3"/>
        <v/>
      </c>
    </row>
    <row r="217" spans="1:13" ht="14.45" customHeight="1" x14ac:dyDescent="0.2">
      <c r="A217" s="384" t="s">
        <v>431</v>
      </c>
      <c r="B217" s="380">
        <v>4545.2999919999993</v>
      </c>
      <c r="C217" s="381">
        <v>4736.7096500000007</v>
      </c>
      <c r="D217" s="381">
        <v>191.4096580000014</v>
      </c>
      <c r="E217" s="382">
        <v>1.042111556627042</v>
      </c>
      <c r="F217" s="380">
        <v>4908.8801451999998</v>
      </c>
      <c r="G217" s="381">
        <v>2863.5134180333334</v>
      </c>
      <c r="H217" s="381">
        <v>386.03447</v>
      </c>
      <c r="I217" s="381">
        <v>2748.9462999999996</v>
      </c>
      <c r="J217" s="381">
        <v>-114.56711803333383</v>
      </c>
      <c r="K217" s="383">
        <v>0.55999458505581434</v>
      </c>
      <c r="L217" s="123"/>
      <c r="M217" s="379" t="str">
        <f t="shared" si="3"/>
        <v/>
      </c>
    </row>
    <row r="218" spans="1:13" ht="14.45" customHeight="1" x14ac:dyDescent="0.2">
      <c r="A218" s="384" t="s">
        <v>432</v>
      </c>
      <c r="B218" s="380">
        <v>4534.999992</v>
      </c>
      <c r="C218" s="381">
        <v>4522.0715300000002</v>
      </c>
      <c r="D218" s="381">
        <v>-12.928461999999854</v>
      </c>
      <c r="E218" s="382">
        <v>0.99714918147236908</v>
      </c>
      <c r="F218" s="380">
        <v>4898.3847310000001</v>
      </c>
      <c r="G218" s="381">
        <v>2857.3910930833331</v>
      </c>
      <c r="H218" s="381">
        <v>386.03447</v>
      </c>
      <c r="I218" s="381">
        <v>2704.17749</v>
      </c>
      <c r="J218" s="381">
        <v>-153.21360308333306</v>
      </c>
      <c r="K218" s="383">
        <v>0.55205494025128254</v>
      </c>
      <c r="L218" s="123"/>
      <c r="M218" s="379" t="str">
        <f t="shared" si="3"/>
        <v/>
      </c>
    </row>
    <row r="219" spans="1:13" ht="14.45" customHeight="1" x14ac:dyDescent="0.2">
      <c r="A219" s="384" t="s">
        <v>433</v>
      </c>
      <c r="B219" s="380">
        <v>0</v>
      </c>
      <c r="C219" s="381">
        <v>-21.594360000000002</v>
      </c>
      <c r="D219" s="381">
        <v>-21.594360000000002</v>
      </c>
      <c r="E219" s="382">
        <v>0</v>
      </c>
      <c r="F219" s="380">
        <v>0</v>
      </c>
      <c r="G219" s="381">
        <v>0</v>
      </c>
      <c r="H219" s="381">
        <v>0</v>
      </c>
      <c r="I219" s="381">
        <v>-11.195919999999999</v>
      </c>
      <c r="J219" s="381">
        <v>-11.195919999999999</v>
      </c>
      <c r="K219" s="383">
        <v>0</v>
      </c>
      <c r="L219" s="123"/>
      <c r="M219" s="379" t="str">
        <f t="shared" si="3"/>
        <v>X</v>
      </c>
    </row>
    <row r="220" spans="1:13" ht="14.45" customHeight="1" x14ac:dyDescent="0.2">
      <c r="A220" s="384" t="s">
        <v>434</v>
      </c>
      <c r="B220" s="380">
        <v>0</v>
      </c>
      <c r="C220" s="381">
        <v>-21.594360000000002</v>
      </c>
      <c r="D220" s="381">
        <v>-21.594360000000002</v>
      </c>
      <c r="E220" s="382">
        <v>0</v>
      </c>
      <c r="F220" s="380">
        <v>0</v>
      </c>
      <c r="G220" s="381">
        <v>0</v>
      </c>
      <c r="H220" s="381">
        <v>0</v>
      </c>
      <c r="I220" s="381">
        <v>-11.195919999999999</v>
      </c>
      <c r="J220" s="381">
        <v>-11.195919999999999</v>
      </c>
      <c r="K220" s="383">
        <v>0</v>
      </c>
      <c r="L220" s="123"/>
      <c r="M220" s="379" t="str">
        <f t="shared" si="3"/>
        <v/>
      </c>
    </row>
    <row r="221" spans="1:13" ht="14.45" customHeight="1" x14ac:dyDescent="0.2">
      <c r="A221" s="384" t="s">
        <v>435</v>
      </c>
      <c r="B221" s="380">
        <v>4534.999992</v>
      </c>
      <c r="C221" s="381">
        <v>4522.0715300000002</v>
      </c>
      <c r="D221" s="381">
        <v>-12.928461999999854</v>
      </c>
      <c r="E221" s="382">
        <v>0.99714918147236908</v>
      </c>
      <c r="F221" s="380">
        <v>4898.3847310000001</v>
      </c>
      <c r="G221" s="381">
        <v>2857.3910930833331</v>
      </c>
      <c r="H221" s="381">
        <v>386.03447</v>
      </c>
      <c r="I221" s="381">
        <v>2703.6744900000003</v>
      </c>
      <c r="J221" s="381">
        <v>-153.71660308333276</v>
      </c>
      <c r="K221" s="383">
        <v>0.55195225333965303</v>
      </c>
      <c r="L221" s="123"/>
      <c r="M221" s="379" t="str">
        <f t="shared" si="3"/>
        <v>X</v>
      </c>
    </row>
    <row r="222" spans="1:13" ht="14.45" customHeight="1" x14ac:dyDescent="0.2">
      <c r="A222" s="384" t="s">
        <v>436</v>
      </c>
      <c r="B222" s="380">
        <v>1274.9999879999998</v>
      </c>
      <c r="C222" s="381">
        <v>1275.35248</v>
      </c>
      <c r="D222" s="381">
        <v>0.35249200000021119</v>
      </c>
      <c r="E222" s="382">
        <v>1.0002764643163278</v>
      </c>
      <c r="F222" s="380">
        <v>1649.7821921999998</v>
      </c>
      <c r="G222" s="381">
        <v>962.37294544999986</v>
      </c>
      <c r="H222" s="381">
        <v>108.1662</v>
      </c>
      <c r="I222" s="381">
        <v>757.18881999999996</v>
      </c>
      <c r="J222" s="381">
        <v>-205.1841254499999</v>
      </c>
      <c r="K222" s="383">
        <v>0.45896290042401394</v>
      </c>
      <c r="L222" s="123"/>
      <c r="M222" s="379" t="str">
        <f t="shared" si="3"/>
        <v/>
      </c>
    </row>
    <row r="223" spans="1:13" ht="14.45" customHeight="1" x14ac:dyDescent="0.2">
      <c r="A223" s="384" t="s">
        <v>437</v>
      </c>
      <c r="B223" s="380">
        <v>981</v>
      </c>
      <c r="C223" s="381">
        <v>953.71400000000006</v>
      </c>
      <c r="D223" s="381">
        <v>-27.285999999999945</v>
      </c>
      <c r="E223" s="382">
        <v>0.97218552497451582</v>
      </c>
      <c r="F223" s="380">
        <v>861.1810084</v>
      </c>
      <c r="G223" s="381">
        <v>502.35558823333338</v>
      </c>
      <c r="H223" s="381">
        <v>78.695999999999998</v>
      </c>
      <c r="I223" s="381">
        <v>550.87300000000005</v>
      </c>
      <c r="J223" s="381">
        <v>48.517411766666669</v>
      </c>
      <c r="K223" s="383">
        <v>0.63967156106179646</v>
      </c>
      <c r="L223" s="123"/>
      <c r="M223" s="379" t="str">
        <f t="shared" si="3"/>
        <v/>
      </c>
    </row>
    <row r="224" spans="1:13" ht="14.45" customHeight="1" x14ac:dyDescent="0.2">
      <c r="A224" s="384" t="s">
        <v>438</v>
      </c>
      <c r="B224" s="380">
        <v>2138.000004</v>
      </c>
      <c r="C224" s="381">
        <v>2154.808</v>
      </c>
      <c r="D224" s="381">
        <v>16.807996000000003</v>
      </c>
      <c r="E224" s="382">
        <v>1.0078615509675182</v>
      </c>
      <c r="F224" s="380">
        <v>2248.0820003999997</v>
      </c>
      <c r="G224" s="381">
        <v>1311.3811668999997</v>
      </c>
      <c r="H224" s="381">
        <v>187.16499999999999</v>
      </c>
      <c r="I224" s="381">
        <v>1311.5550000000001</v>
      </c>
      <c r="J224" s="381">
        <v>0.17383310000036545</v>
      </c>
      <c r="K224" s="383">
        <v>0.58341065840420236</v>
      </c>
      <c r="L224" s="123"/>
      <c r="M224" s="379" t="str">
        <f t="shared" si="3"/>
        <v/>
      </c>
    </row>
    <row r="225" spans="1:13" ht="14.45" customHeight="1" x14ac:dyDescent="0.2">
      <c r="A225" s="384" t="s">
        <v>439</v>
      </c>
      <c r="B225" s="380">
        <v>141</v>
      </c>
      <c r="C225" s="381">
        <v>138.19704999999999</v>
      </c>
      <c r="D225" s="381">
        <v>-2.8029500000000098</v>
      </c>
      <c r="E225" s="382">
        <v>0.98012092198581557</v>
      </c>
      <c r="F225" s="380">
        <v>139.33953</v>
      </c>
      <c r="G225" s="381">
        <v>81.281392499999995</v>
      </c>
      <c r="H225" s="381">
        <v>12.00727</v>
      </c>
      <c r="I225" s="381">
        <v>84.057669999999902</v>
      </c>
      <c r="J225" s="381">
        <v>2.7762774999999067</v>
      </c>
      <c r="K225" s="383">
        <v>0.60325788381803713</v>
      </c>
      <c r="L225" s="123"/>
      <c r="M225" s="379" t="str">
        <f t="shared" si="3"/>
        <v/>
      </c>
    </row>
    <row r="226" spans="1:13" ht="14.45" customHeight="1" x14ac:dyDescent="0.2">
      <c r="A226" s="384" t="s">
        <v>440</v>
      </c>
      <c r="B226" s="380">
        <v>0</v>
      </c>
      <c r="C226" s="381">
        <v>0</v>
      </c>
      <c r="D226" s="381">
        <v>0</v>
      </c>
      <c r="E226" s="382">
        <v>0</v>
      </c>
      <c r="F226" s="380">
        <v>0</v>
      </c>
      <c r="G226" s="381">
        <v>0</v>
      </c>
      <c r="H226" s="381">
        <v>0</v>
      </c>
      <c r="I226" s="381">
        <v>0.503</v>
      </c>
      <c r="J226" s="381">
        <v>0.503</v>
      </c>
      <c r="K226" s="383">
        <v>0</v>
      </c>
      <c r="L226" s="123"/>
      <c r="M226" s="379" t="str">
        <f t="shared" si="3"/>
        <v>X</v>
      </c>
    </row>
    <row r="227" spans="1:13" ht="14.45" customHeight="1" x14ac:dyDescent="0.2">
      <c r="A227" s="384" t="s">
        <v>441</v>
      </c>
      <c r="B227" s="380">
        <v>0</v>
      </c>
      <c r="C227" s="381">
        <v>0</v>
      </c>
      <c r="D227" s="381">
        <v>0</v>
      </c>
      <c r="E227" s="382">
        <v>0</v>
      </c>
      <c r="F227" s="380">
        <v>0</v>
      </c>
      <c r="G227" s="381">
        <v>0</v>
      </c>
      <c r="H227" s="381">
        <v>0</v>
      </c>
      <c r="I227" s="381">
        <v>0.503</v>
      </c>
      <c r="J227" s="381">
        <v>0.503</v>
      </c>
      <c r="K227" s="383">
        <v>0</v>
      </c>
      <c r="L227" s="123"/>
      <c r="M227" s="379" t="str">
        <f t="shared" si="3"/>
        <v/>
      </c>
    </row>
    <row r="228" spans="1:13" ht="14.45" customHeight="1" x14ac:dyDescent="0.2">
      <c r="A228" s="384" t="s">
        <v>442</v>
      </c>
      <c r="B228" s="380">
        <v>0</v>
      </c>
      <c r="C228" s="381">
        <v>21.594360000000002</v>
      </c>
      <c r="D228" s="381">
        <v>21.594360000000002</v>
      </c>
      <c r="E228" s="382">
        <v>0</v>
      </c>
      <c r="F228" s="380">
        <v>0</v>
      </c>
      <c r="G228" s="381">
        <v>0</v>
      </c>
      <c r="H228" s="381">
        <v>0</v>
      </c>
      <c r="I228" s="381">
        <v>11.195919999999999</v>
      </c>
      <c r="J228" s="381">
        <v>11.195919999999999</v>
      </c>
      <c r="K228" s="383">
        <v>0</v>
      </c>
      <c r="L228" s="123"/>
      <c r="M228" s="379" t="str">
        <f t="shared" si="3"/>
        <v>X</v>
      </c>
    </row>
    <row r="229" spans="1:13" ht="14.45" customHeight="1" x14ac:dyDescent="0.2">
      <c r="A229" s="384" t="s">
        <v>443</v>
      </c>
      <c r="B229" s="380">
        <v>0</v>
      </c>
      <c r="C229" s="381">
        <v>21.594360000000002</v>
      </c>
      <c r="D229" s="381">
        <v>21.594360000000002</v>
      </c>
      <c r="E229" s="382">
        <v>0</v>
      </c>
      <c r="F229" s="380">
        <v>0</v>
      </c>
      <c r="G229" s="381">
        <v>0</v>
      </c>
      <c r="H229" s="381">
        <v>0</v>
      </c>
      <c r="I229" s="381">
        <v>11.195919999999999</v>
      </c>
      <c r="J229" s="381">
        <v>11.195919999999999</v>
      </c>
      <c r="K229" s="383">
        <v>0</v>
      </c>
      <c r="L229" s="123"/>
      <c r="M229" s="379" t="str">
        <f t="shared" si="3"/>
        <v/>
      </c>
    </row>
    <row r="230" spans="1:13" ht="14.45" customHeight="1" x14ac:dyDescent="0.2">
      <c r="A230" s="384" t="s">
        <v>444</v>
      </c>
      <c r="B230" s="380">
        <v>10.3</v>
      </c>
      <c r="C230" s="381">
        <v>214.63811999999999</v>
      </c>
      <c r="D230" s="381">
        <v>204.33811999999998</v>
      </c>
      <c r="E230" s="382">
        <v>20.838652427184464</v>
      </c>
      <c r="F230" s="380">
        <v>10.495414199999999</v>
      </c>
      <c r="G230" s="381">
        <v>6.1223249499999994</v>
      </c>
      <c r="H230" s="381">
        <v>0</v>
      </c>
      <c r="I230" s="381">
        <v>44.768809999999995</v>
      </c>
      <c r="J230" s="381">
        <v>38.646485049999995</v>
      </c>
      <c r="K230" s="383">
        <v>4.2655591429635997</v>
      </c>
      <c r="L230" s="123"/>
      <c r="M230" s="379" t="str">
        <f t="shared" si="3"/>
        <v/>
      </c>
    </row>
    <row r="231" spans="1:13" ht="14.45" customHeight="1" x14ac:dyDescent="0.2">
      <c r="A231" s="384" t="s">
        <v>445</v>
      </c>
      <c r="B231" s="380">
        <v>0</v>
      </c>
      <c r="C231" s="381">
        <v>0</v>
      </c>
      <c r="D231" s="381">
        <v>0</v>
      </c>
      <c r="E231" s="382">
        <v>0</v>
      </c>
      <c r="F231" s="380">
        <v>0</v>
      </c>
      <c r="G231" s="381">
        <v>0</v>
      </c>
      <c r="H231" s="381">
        <v>0</v>
      </c>
      <c r="I231" s="381">
        <v>-0.38186000000000003</v>
      </c>
      <c r="J231" s="381">
        <v>-0.38186000000000003</v>
      </c>
      <c r="K231" s="383">
        <v>0</v>
      </c>
      <c r="L231" s="123"/>
      <c r="M231" s="379" t="str">
        <f t="shared" si="3"/>
        <v>X</v>
      </c>
    </row>
    <row r="232" spans="1:13" ht="14.45" customHeight="1" x14ac:dyDescent="0.2">
      <c r="A232" s="384" t="s">
        <v>446</v>
      </c>
      <c r="B232" s="380">
        <v>0</v>
      </c>
      <c r="C232" s="381">
        <v>0</v>
      </c>
      <c r="D232" s="381">
        <v>0</v>
      </c>
      <c r="E232" s="382">
        <v>0</v>
      </c>
      <c r="F232" s="380">
        <v>0</v>
      </c>
      <c r="G232" s="381">
        <v>0</v>
      </c>
      <c r="H232" s="381">
        <v>0</v>
      </c>
      <c r="I232" s="381">
        <v>-0.38186000000000003</v>
      </c>
      <c r="J232" s="381">
        <v>-0.38186000000000003</v>
      </c>
      <c r="K232" s="383">
        <v>0</v>
      </c>
      <c r="L232" s="123"/>
      <c r="M232" s="379" t="str">
        <f t="shared" si="3"/>
        <v/>
      </c>
    </row>
    <row r="233" spans="1:13" ht="14.45" customHeight="1" x14ac:dyDescent="0.2">
      <c r="A233" s="384" t="s">
        <v>447</v>
      </c>
      <c r="B233" s="380">
        <v>10.3</v>
      </c>
      <c r="C233" s="381">
        <v>44.927300000000002</v>
      </c>
      <c r="D233" s="381">
        <v>34.627300000000005</v>
      </c>
      <c r="E233" s="382">
        <v>4.3618737864077666</v>
      </c>
      <c r="F233" s="380">
        <v>0</v>
      </c>
      <c r="G233" s="381">
        <v>0</v>
      </c>
      <c r="H233" s="381">
        <v>0</v>
      </c>
      <c r="I233" s="381">
        <v>0</v>
      </c>
      <c r="J233" s="381">
        <v>0</v>
      </c>
      <c r="K233" s="383">
        <v>0</v>
      </c>
      <c r="L233" s="123"/>
      <c r="M233" s="379" t="str">
        <f t="shared" si="3"/>
        <v>X</v>
      </c>
    </row>
    <row r="234" spans="1:13" ht="14.45" customHeight="1" x14ac:dyDescent="0.2">
      <c r="A234" s="384" t="s">
        <v>448</v>
      </c>
      <c r="B234" s="380">
        <v>10.3</v>
      </c>
      <c r="C234" s="381">
        <v>44.927300000000002</v>
      </c>
      <c r="D234" s="381">
        <v>34.627300000000005</v>
      </c>
      <c r="E234" s="382">
        <v>4.3618737864077666</v>
      </c>
      <c r="F234" s="380">
        <v>0</v>
      </c>
      <c r="G234" s="381">
        <v>0</v>
      </c>
      <c r="H234" s="381">
        <v>0</v>
      </c>
      <c r="I234" s="381">
        <v>0</v>
      </c>
      <c r="J234" s="381">
        <v>0</v>
      </c>
      <c r="K234" s="383">
        <v>0</v>
      </c>
      <c r="L234" s="123"/>
      <c r="M234" s="379" t="str">
        <f t="shared" si="3"/>
        <v/>
      </c>
    </row>
    <row r="235" spans="1:13" ht="14.45" customHeight="1" x14ac:dyDescent="0.2">
      <c r="A235" s="384" t="s">
        <v>449</v>
      </c>
      <c r="B235" s="380">
        <v>0</v>
      </c>
      <c r="C235" s="381">
        <v>115.54711</v>
      </c>
      <c r="D235" s="381">
        <v>115.54711</v>
      </c>
      <c r="E235" s="382">
        <v>0</v>
      </c>
      <c r="F235" s="380">
        <v>0</v>
      </c>
      <c r="G235" s="381">
        <v>0</v>
      </c>
      <c r="H235" s="381">
        <v>0</v>
      </c>
      <c r="I235" s="381">
        <v>44.768809999999995</v>
      </c>
      <c r="J235" s="381">
        <v>44.768809999999995</v>
      </c>
      <c r="K235" s="383">
        <v>0</v>
      </c>
      <c r="L235" s="123"/>
      <c r="M235" s="379" t="str">
        <f t="shared" si="3"/>
        <v>X</v>
      </c>
    </row>
    <row r="236" spans="1:13" ht="14.45" customHeight="1" x14ac:dyDescent="0.2">
      <c r="A236" s="384" t="s">
        <v>450</v>
      </c>
      <c r="B236" s="380">
        <v>0</v>
      </c>
      <c r="C236" s="381">
        <v>0</v>
      </c>
      <c r="D236" s="381">
        <v>0</v>
      </c>
      <c r="E236" s="382">
        <v>0</v>
      </c>
      <c r="F236" s="380">
        <v>0</v>
      </c>
      <c r="G236" s="381">
        <v>0</v>
      </c>
      <c r="H236" s="381">
        <v>0</v>
      </c>
      <c r="I236" s="381">
        <v>9</v>
      </c>
      <c r="J236" s="381">
        <v>9</v>
      </c>
      <c r="K236" s="383">
        <v>0</v>
      </c>
      <c r="L236" s="123"/>
      <c r="M236" s="379" t="str">
        <f t="shared" si="3"/>
        <v/>
      </c>
    </row>
    <row r="237" spans="1:13" ht="14.45" customHeight="1" x14ac:dyDescent="0.2">
      <c r="A237" s="384" t="s">
        <v>451</v>
      </c>
      <c r="B237" s="380">
        <v>0</v>
      </c>
      <c r="C237" s="381">
        <v>89.981160000000003</v>
      </c>
      <c r="D237" s="381">
        <v>89.981160000000003</v>
      </c>
      <c r="E237" s="382">
        <v>0</v>
      </c>
      <c r="F237" s="380">
        <v>0</v>
      </c>
      <c r="G237" s="381">
        <v>0</v>
      </c>
      <c r="H237" s="381">
        <v>0</v>
      </c>
      <c r="I237" s="381">
        <v>30.857419999999998</v>
      </c>
      <c r="J237" s="381">
        <v>30.857419999999998</v>
      </c>
      <c r="K237" s="383">
        <v>0</v>
      </c>
      <c r="L237" s="123"/>
      <c r="M237" s="379" t="str">
        <f t="shared" si="3"/>
        <v/>
      </c>
    </row>
    <row r="238" spans="1:13" ht="14.45" customHeight="1" x14ac:dyDescent="0.2">
      <c r="A238" s="384" t="s">
        <v>452</v>
      </c>
      <c r="B238" s="380">
        <v>0</v>
      </c>
      <c r="C238" s="381">
        <v>14.734030000000001</v>
      </c>
      <c r="D238" s="381">
        <v>14.734030000000001</v>
      </c>
      <c r="E238" s="382">
        <v>0</v>
      </c>
      <c r="F238" s="380">
        <v>0</v>
      </c>
      <c r="G238" s="381">
        <v>0</v>
      </c>
      <c r="H238" s="381">
        <v>0</v>
      </c>
      <c r="I238" s="381">
        <v>4.9113899999999999</v>
      </c>
      <c r="J238" s="381">
        <v>4.9113899999999999</v>
      </c>
      <c r="K238" s="383">
        <v>0</v>
      </c>
      <c r="L238" s="123"/>
      <c r="M238" s="379" t="str">
        <f t="shared" si="3"/>
        <v/>
      </c>
    </row>
    <row r="239" spans="1:13" ht="14.45" customHeight="1" x14ac:dyDescent="0.2">
      <c r="A239" s="384" t="s">
        <v>453</v>
      </c>
      <c r="B239" s="380">
        <v>0</v>
      </c>
      <c r="C239" s="381">
        <v>10.83192</v>
      </c>
      <c r="D239" s="381">
        <v>10.83192</v>
      </c>
      <c r="E239" s="382">
        <v>0</v>
      </c>
      <c r="F239" s="380">
        <v>0</v>
      </c>
      <c r="G239" s="381">
        <v>0</v>
      </c>
      <c r="H239" s="381">
        <v>0</v>
      </c>
      <c r="I239" s="381">
        <v>0</v>
      </c>
      <c r="J239" s="381">
        <v>0</v>
      </c>
      <c r="K239" s="383">
        <v>0</v>
      </c>
      <c r="L239" s="123"/>
      <c r="M239" s="379" t="str">
        <f t="shared" si="3"/>
        <v/>
      </c>
    </row>
    <row r="240" spans="1:13" ht="14.45" customHeight="1" x14ac:dyDescent="0.2">
      <c r="A240" s="384" t="s">
        <v>454</v>
      </c>
      <c r="B240" s="380">
        <v>0</v>
      </c>
      <c r="C240" s="381">
        <v>4.4770000000000003</v>
      </c>
      <c r="D240" s="381">
        <v>4.4770000000000003</v>
      </c>
      <c r="E240" s="382">
        <v>0</v>
      </c>
      <c r="F240" s="380">
        <v>10.495414199999999</v>
      </c>
      <c r="G240" s="381">
        <v>6.1223249499999994</v>
      </c>
      <c r="H240" s="381">
        <v>0</v>
      </c>
      <c r="I240" s="381">
        <v>0</v>
      </c>
      <c r="J240" s="381">
        <v>-6.1223249499999994</v>
      </c>
      <c r="K240" s="383">
        <v>0</v>
      </c>
      <c r="L240" s="123"/>
      <c r="M240" s="379" t="str">
        <f t="shared" si="3"/>
        <v>X</v>
      </c>
    </row>
    <row r="241" spans="1:13" ht="14.45" customHeight="1" x14ac:dyDescent="0.2">
      <c r="A241" s="384" t="s">
        <v>455</v>
      </c>
      <c r="B241" s="380">
        <v>0</v>
      </c>
      <c r="C241" s="381">
        <v>4.4770000000000003</v>
      </c>
      <c r="D241" s="381">
        <v>4.4770000000000003</v>
      </c>
      <c r="E241" s="382">
        <v>0</v>
      </c>
      <c r="F241" s="380">
        <v>10.495414199999999</v>
      </c>
      <c r="G241" s="381">
        <v>6.1223249499999994</v>
      </c>
      <c r="H241" s="381">
        <v>0</v>
      </c>
      <c r="I241" s="381">
        <v>0</v>
      </c>
      <c r="J241" s="381">
        <v>-6.1223249499999994</v>
      </c>
      <c r="K241" s="383">
        <v>0</v>
      </c>
      <c r="L241" s="123"/>
      <c r="M241" s="379" t="str">
        <f t="shared" si="3"/>
        <v/>
      </c>
    </row>
    <row r="242" spans="1:13" ht="14.45" customHeight="1" x14ac:dyDescent="0.2">
      <c r="A242" s="384" t="s">
        <v>456</v>
      </c>
      <c r="B242" s="380">
        <v>0</v>
      </c>
      <c r="C242" s="381">
        <v>12.491709999999999</v>
      </c>
      <c r="D242" s="381">
        <v>12.491709999999999</v>
      </c>
      <c r="E242" s="382">
        <v>0</v>
      </c>
      <c r="F242" s="380">
        <v>0</v>
      </c>
      <c r="G242" s="381">
        <v>0</v>
      </c>
      <c r="H242" s="381">
        <v>0</v>
      </c>
      <c r="I242" s="381">
        <v>0</v>
      </c>
      <c r="J242" s="381">
        <v>0</v>
      </c>
      <c r="K242" s="383">
        <v>0</v>
      </c>
      <c r="L242" s="123"/>
      <c r="M242" s="379" t="str">
        <f t="shared" si="3"/>
        <v>X</v>
      </c>
    </row>
    <row r="243" spans="1:13" ht="14.45" customHeight="1" x14ac:dyDescent="0.2">
      <c r="A243" s="384" t="s">
        <v>457</v>
      </c>
      <c r="B243" s="380">
        <v>0</v>
      </c>
      <c r="C243" s="381">
        <v>12.491709999999999</v>
      </c>
      <c r="D243" s="381">
        <v>12.491709999999999</v>
      </c>
      <c r="E243" s="382">
        <v>0</v>
      </c>
      <c r="F243" s="380">
        <v>0</v>
      </c>
      <c r="G243" s="381">
        <v>0</v>
      </c>
      <c r="H243" s="381">
        <v>0</v>
      </c>
      <c r="I243" s="381">
        <v>0</v>
      </c>
      <c r="J243" s="381">
        <v>0</v>
      </c>
      <c r="K243" s="383">
        <v>0</v>
      </c>
      <c r="L243" s="123"/>
      <c r="M243" s="379" t="str">
        <f t="shared" si="3"/>
        <v/>
      </c>
    </row>
    <row r="244" spans="1:13" ht="14.45" customHeight="1" x14ac:dyDescent="0.2">
      <c r="A244" s="384" t="s">
        <v>458</v>
      </c>
      <c r="B244" s="380">
        <v>0</v>
      </c>
      <c r="C244" s="381">
        <v>37.195</v>
      </c>
      <c r="D244" s="381">
        <v>37.195</v>
      </c>
      <c r="E244" s="382">
        <v>0</v>
      </c>
      <c r="F244" s="380">
        <v>0</v>
      </c>
      <c r="G244" s="381">
        <v>0</v>
      </c>
      <c r="H244" s="381">
        <v>0</v>
      </c>
      <c r="I244" s="381">
        <v>0</v>
      </c>
      <c r="J244" s="381">
        <v>0</v>
      </c>
      <c r="K244" s="383">
        <v>0</v>
      </c>
      <c r="L244" s="123"/>
      <c r="M244" s="379" t="str">
        <f t="shared" si="3"/>
        <v>X</v>
      </c>
    </row>
    <row r="245" spans="1:13" ht="14.45" customHeight="1" x14ac:dyDescent="0.2">
      <c r="A245" s="384" t="s">
        <v>459</v>
      </c>
      <c r="B245" s="380">
        <v>0</v>
      </c>
      <c r="C245" s="381">
        <v>37.195</v>
      </c>
      <c r="D245" s="381">
        <v>37.195</v>
      </c>
      <c r="E245" s="382">
        <v>0</v>
      </c>
      <c r="F245" s="380">
        <v>0</v>
      </c>
      <c r="G245" s="381">
        <v>0</v>
      </c>
      <c r="H245" s="381">
        <v>0</v>
      </c>
      <c r="I245" s="381">
        <v>0</v>
      </c>
      <c r="J245" s="381">
        <v>0</v>
      </c>
      <c r="K245" s="383">
        <v>0</v>
      </c>
      <c r="L245" s="123"/>
      <c r="M245" s="379" t="str">
        <f t="shared" si="3"/>
        <v/>
      </c>
    </row>
    <row r="246" spans="1:13" ht="14.45" customHeight="1" x14ac:dyDescent="0.2">
      <c r="A246" s="384" t="s">
        <v>460</v>
      </c>
      <c r="B246" s="380">
        <v>0</v>
      </c>
      <c r="C246" s="381">
        <v>0</v>
      </c>
      <c r="D246" s="381">
        <v>0</v>
      </c>
      <c r="E246" s="382">
        <v>0</v>
      </c>
      <c r="F246" s="380">
        <v>0</v>
      </c>
      <c r="G246" s="381">
        <v>0</v>
      </c>
      <c r="H246" s="381">
        <v>0</v>
      </c>
      <c r="I246" s="381">
        <v>0.38186000000000003</v>
      </c>
      <c r="J246" s="381">
        <v>0.38186000000000003</v>
      </c>
      <c r="K246" s="383">
        <v>0</v>
      </c>
      <c r="L246" s="123"/>
      <c r="M246" s="379" t="str">
        <f t="shared" si="3"/>
        <v>X</v>
      </c>
    </row>
    <row r="247" spans="1:13" ht="14.45" customHeight="1" x14ac:dyDescent="0.2">
      <c r="A247" s="384" t="s">
        <v>461</v>
      </c>
      <c r="B247" s="380">
        <v>0</v>
      </c>
      <c r="C247" s="381">
        <v>0</v>
      </c>
      <c r="D247" s="381">
        <v>0</v>
      </c>
      <c r="E247" s="382">
        <v>0</v>
      </c>
      <c r="F247" s="380">
        <v>0</v>
      </c>
      <c r="G247" s="381">
        <v>0</v>
      </c>
      <c r="H247" s="381">
        <v>0</v>
      </c>
      <c r="I247" s="381">
        <v>0.38186000000000003</v>
      </c>
      <c r="J247" s="381">
        <v>0.38186000000000003</v>
      </c>
      <c r="K247" s="383">
        <v>0</v>
      </c>
      <c r="L247" s="123"/>
      <c r="M247" s="379" t="str">
        <f t="shared" si="3"/>
        <v/>
      </c>
    </row>
    <row r="248" spans="1:13" ht="14.45" customHeight="1" x14ac:dyDescent="0.2">
      <c r="A248" s="384" t="s">
        <v>462</v>
      </c>
      <c r="B248" s="380">
        <v>0</v>
      </c>
      <c r="C248" s="381">
        <v>3.84104</v>
      </c>
      <c r="D248" s="381">
        <v>3.84104</v>
      </c>
      <c r="E248" s="382">
        <v>0</v>
      </c>
      <c r="F248" s="380">
        <v>4.4915519999999995</v>
      </c>
      <c r="G248" s="381">
        <v>2.6200719999999995</v>
      </c>
      <c r="H248" s="381">
        <v>5.9539999999999996E-2</v>
      </c>
      <c r="I248" s="381">
        <v>0.53812000000000004</v>
      </c>
      <c r="J248" s="381">
        <v>-2.0819519999999994</v>
      </c>
      <c r="K248" s="383">
        <v>0.11980714016001598</v>
      </c>
      <c r="L248" s="123"/>
      <c r="M248" s="379" t="str">
        <f t="shared" si="3"/>
        <v/>
      </c>
    </row>
    <row r="249" spans="1:13" ht="14.45" customHeight="1" x14ac:dyDescent="0.2">
      <c r="A249" s="384" t="s">
        <v>463</v>
      </c>
      <c r="B249" s="380">
        <v>0</v>
      </c>
      <c r="C249" s="381">
        <v>3.84104</v>
      </c>
      <c r="D249" s="381">
        <v>3.84104</v>
      </c>
      <c r="E249" s="382">
        <v>0</v>
      </c>
      <c r="F249" s="380">
        <v>4.4915519999999995</v>
      </c>
      <c r="G249" s="381">
        <v>2.6200719999999995</v>
      </c>
      <c r="H249" s="381">
        <v>5.9539999999999996E-2</v>
      </c>
      <c r="I249" s="381">
        <v>0.53812000000000004</v>
      </c>
      <c r="J249" s="381">
        <v>-2.0819519999999994</v>
      </c>
      <c r="K249" s="383">
        <v>0.11980714016001598</v>
      </c>
      <c r="L249" s="123"/>
      <c r="M249" s="379" t="str">
        <f t="shared" si="3"/>
        <v/>
      </c>
    </row>
    <row r="250" spans="1:13" ht="14.45" customHeight="1" x14ac:dyDescent="0.2">
      <c r="A250" s="384" t="s">
        <v>464</v>
      </c>
      <c r="B250" s="380">
        <v>0</v>
      </c>
      <c r="C250" s="381">
        <v>3.84104</v>
      </c>
      <c r="D250" s="381">
        <v>3.84104</v>
      </c>
      <c r="E250" s="382">
        <v>0</v>
      </c>
      <c r="F250" s="380">
        <v>4.4915519999999995</v>
      </c>
      <c r="G250" s="381">
        <v>2.6200719999999995</v>
      </c>
      <c r="H250" s="381">
        <v>5.9539999999999996E-2</v>
      </c>
      <c r="I250" s="381">
        <v>0.53812000000000004</v>
      </c>
      <c r="J250" s="381">
        <v>-2.0819519999999994</v>
      </c>
      <c r="K250" s="383">
        <v>0.11980714016001598</v>
      </c>
      <c r="L250" s="123"/>
      <c r="M250" s="379" t="str">
        <f t="shared" si="3"/>
        <v>X</v>
      </c>
    </row>
    <row r="251" spans="1:13" ht="14.45" customHeight="1" x14ac:dyDescent="0.2">
      <c r="A251" s="384" t="s">
        <v>465</v>
      </c>
      <c r="B251" s="380">
        <v>0</v>
      </c>
      <c r="C251" s="381">
        <v>3.84104</v>
      </c>
      <c r="D251" s="381">
        <v>3.84104</v>
      </c>
      <c r="E251" s="382">
        <v>0</v>
      </c>
      <c r="F251" s="380">
        <v>4.4915519999999995</v>
      </c>
      <c r="G251" s="381">
        <v>2.6200719999999995</v>
      </c>
      <c r="H251" s="381">
        <v>5.9539999999999996E-2</v>
      </c>
      <c r="I251" s="381">
        <v>0.53812000000000004</v>
      </c>
      <c r="J251" s="381">
        <v>-2.0819519999999994</v>
      </c>
      <c r="K251" s="383">
        <v>0.11980714016001598</v>
      </c>
      <c r="L251" s="123"/>
      <c r="M251" s="379" t="str">
        <f t="shared" si="3"/>
        <v/>
      </c>
    </row>
    <row r="252" spans="1:13" ht="14.45" customHeight="1" x14ac:dyDescent="0.2">
      <c r="A252" s="384" t="s">
        <v>466</v>
      </c>
      <c r="B252" s="380">
        <v>442008.78139800002</v>
      </c>
      <c r="C252" s="381">
        <v>452851.95857000002</v>
      </c>
      <c r="D252" s="381">
        <v>10843.177171999996</v>
      </c>
      <c r="E252" s="382">
        <v>1.0245315876705092</v>
      </c>
      <c r="F252" s="380">
        <v>465998.19628149999</v>
      </c>
      <c r="G252" s="381">
        <v>271832.28116420831</v>
      </c>
      <c r="H252" s="381">
        <v>33168.815280000003</v>
      </c>
      <c r="I252" s="381">
        <v>250018.13769999999</v>
      </c>
      <c r="J252" s="381">
        <v>-21814.143464208319</v>
      </c>
      <c r="K252" s="383">
        <v>0.53652168548087931</v>
      </c>
      <c r="L252" s="123"/>
      <c r="M252" s="379" t="str">
        <f t="shared" si="3"/>
        <v/>
      </c>
    </row>
    <row r="253" spans="1:13" ht="14.45" customHeight="1" x14ac:dyDescent="0.2">
      <c r="A253" s="384" t="s">
        <v>467</v>
      </c>
      <c r="B253" s="380">
        <v>438802.66220899997</v>
      </c>
      <c r="C253" s="381">
        <v>447533.65655000001</v>
      </c>
      <c r="D253" s="381">
        <v>8730.9943410000415</v>
      </c>
      <c r="E253" s="382">
        <v>1.0198973139703549</v>
      </c>
      <c r="F253" s="380">
        <v>464847.32491829997</v>
      </c>
      <c r="G253" s="381">
        <v>271160.93953567499</v>
      </c>
      <c r="H253" s="381">
        <v>33096.104719999996</v>
      </c>
      <c r="I253" s="381">
        <v>248194.90236000001</v>
      </c>
      <c r="J253" s="381">
        <v>-22966.037175674981</v>
      </c>
      <c r="K253" s="383">
        <v>0.53392778457662826</v>
      </c>
      <c r="L253" s="123"/>
      <c r="M253" s="379" t="str">
        <f t="shared" si="3"/>
        <v/>
      </c>
    </row>
    <row r="254" spans="1:13" ht="14.45" customHeight="1" x14ac:dyDescent="0.2">
      <c r="A254" s="384" t="s">
        <v>468</v>
      </c>
      <c r="B254" s="380">
        <v>13702.662214</v>
      </c>
      <c r="C254" s="381">
        <v>15685.327070000001</v>
      </c>
      <c r="D254" s="381">
        <v>1982.6648560000012</v>
      </c>
      <c r="E254" s="382">
        <v>1.1446919456260343</v>
      </c>
      <c r="F254" s="380">
        <v>15090.320109599999</v>
      </c>
      <c r="G254" s="381">
        <v>8802.6867306000004</v>
      </c>
      <c r="H254" s="381">
        <v>1617.57843</v>
      </c>
      <c r="I254" s="381">
        <v>10145.855659999999</v>
      </c>
      <c r="J254" s="381">
        <v>1343.1689293999989</v>
      </c>
      <c r="K254" s="383">
        <v>0.67234197726166967</v>
      </c>
      <c r="L254" s="123"/>
      <c r="M254" s="379" t="str">
        <f t="shared" si="3"/>
        <v/>
      </c>
    </row>
    <row r="255" spans="1:13" ht="14.45" customHeight="1" x14ac:dyDescent="0.2">
      <c r="A255" s="384" t="s">
        <v>469</v>
      </c>
      <c r="B255" s="380">
        <v>22.399595000000001</v>
      </c>
      <c r="C255" s="381">
        <v>41.656930000000003</v>
      </c>
      <c r="D255" s="381">
        <v>19.257335000000001</v>
      </c>
      <c r="E255" s="382">
        <v>1.8597179993656134</v>
      </c>
      <c r="F255" s="380">
        <v>40.320109199999997</v>
      </c>
      <c r="G255" s="381">
        <v>23.520063699999998</v>
      </c>
      <c r="H255" s="381">
        <v>0</v>
      </c>
      <c r="I255" s="381">
        <v>133.07549</v>
      </c>
      <c r="J255" s="381">
        <v>109.55542630000001</v>
      </c>
      <c r="K255" s="383">
        <v>3.3004744441515554</v>
      </c>
      <c r="L255" s="123"/>
      <c r="M255" s="379" t="str">
        <f t="shared" si="3"/>
        <v>X</v>
      </c>
    </row>
    <row r="256" spans="1:13" ht="14.45" customHeight="1" x14ac:dyDescent="0.2">
      <c r="A256" s="384" t="s">
        <v>470</v>
      </c>
      <c r="B256" s="380">
        <v>12.467393</v>
      </c>
      <c r="C256" s="381">
        <v>40.173349999999999</v>
      </c>
      <c r="D256" s="381">
        <v>27.705956999999998</v>
      </c>
      <c r="E256" s="382">
        <v>3.2222734937448432</v>
      </c>
      <c r="F256" s="380">
        <v>38.800229600000002</v>
      </c>
      <c r="G256" s="381">
        <v>22.633467266666667</v>
      </c>
      <c r="H256" s="381">
        <v>0</v>
      </c>
      <c r="I256" s="381">
        <v>133.07545000000002</v>
      </c>
      <c r="J256" s="381">
        <v>110.44198273333335</v>
      </c>
      <c r="K256" s="383">
        <v>3.429759343485947</v>
      </c>
      <c r="L256" s="123"/>
      <c r="M256" s="379" t="str">
        <f t="shared" si="3"/>
        <v/>
      </c>
    </row>
    <row r="257" spans="1:13" ht="14.45" customHeight="1" x14ac:dyDescent="0.2">
      <c r="A257" s="384" t="s">
        <v>471</v>
      </c>
      <c r="B257" s="380">
        <v>9.9322020000000002</v>
      </c>
      <c r="C257" s="381">
        <v>1.4835799999999999</v>
      </c>
      <c r="D257" s="381">
        <v>-8.4486220000000003</v>
      </c>
      <c r="E257" s="382">
        <v>0.14937070349555917</v>
      </c>
      <c r="F257" s="380">
        <v>1.5198795999999999</v>
      </c>
      <c r="G257" s="381">
        <v>0.88659643333333327</v>
      </c>
      <c r="H257" s="381">
        <v>0</v>
      </c>
      <c r="I257" s="381">
        <v>4.0000000000000003E-5</v>
      </c>
      <c r="J257" s="381">
        <v>-0.88655643333333323</v>
      </c>
      <c r="K257" s="383">
        <v>2.6317874126345274E-5</v>
      </c>
      <c r="L257" s="123"/>
      <c r="M257" s="379" t="str">
        <f t="shared" si="3"/>
        <v/>
      </c>
    </row>
    <row r="258" spans="1:13" ht="14.45" customHeight="1" x14ac:dyDescent="0.2">
      <c r="A258" s="384" t="s">
        <v>472</v>
      </c>
      <c r="B258" s="380">
        <v>13000.000003000001</v>
      </c>
      <c r="C258" s="381">
        <v>13743.079810000001</v>
      </c>
      <c r="D258" s="381">
        <v>743.07980700000007</v>
      </c>
      <c r="E258" s="382">
        <v>1.0571599851406555</v>
      </c>
      <c r="F258" s="380">
        <v>15050.000000399999</v>
      </c>
      <c r="G258" s="381">
        <v>8779.1666669000006</v>
      </c>
      <c r="H258" s="381">
        <v>1416.9018500000002</v>
      </c>
      <c r="I258" s="381">
        <v>8629.5837699999993</v>
      </c>
      <c r="J258" s="381">
        <v>-149.58289690000129</v>
      </c>
      <c r="K258" s="383">
        <v>0.57339427041665392</v>
      </c>
      <c r="L258" s="123"/>
      <c r="M258" s="379" t="str">
        <f t="shared" si="3"/>
        <v>X</v>
      </c>
    </row>
    <row r="259" spans="1:13" ht="14.45" customHeight="1" x14ac:dyDescent="0.2">
      <c r="A259" s="384" t="s">
        <v>473</v>
      </c>
      <c r="B259" s="380">
        <v>10500.000001</v>
      </c>
      <c r="C259" s="381">
        <v>10206.88796</v>
      </c>
      <c r="D259" s="381">
        <v>-293.11204100000032</v>
      </c>
      <c r="E259" s="382">
        <v>0.9720845675264681</v>
      </c>
      <c r="F259" s="380">
        <v>10250.000000099999</v>
      </c>
      <c r="G259" s="381">
        <v>5979.1666667249992</v>
      </c>
      <c r="H259" s="381">
        <v>970.7980500000001</v>
      </c>
      <c r="I259" s="381">
        <v>6370.2738399999998</v>
      </c>
      <c r="J259" s="381">
        <v>391.1071732750006</v>
      </c>
      <c r="K259" s="383">
        <v>0.62149013072564407</v>
      </c>
      <c r="L259" s="123"/>
      <c r="M259" s="379" t="str">
        <f t="shared" si="3"/>
        <v/>
      </c>
    </row>
    <row r="260" spans="1:13" ht="14.45" customHeight="1" x14ac:dyDescent="0.2">
      <c r="A260" s="384" t="s">
        <v>474</v>
      </c>
      <c r="B260" s="380">
        <v>2500.0000019999998</v>
      </c>
      <c r="C260" s="381">
        <v>3536.1918500000002</v>
      </c>
      <c r="D260" s="381">
        <v>1036.1918480000004</v>
      </c>
      <c r="E260" s="382">
        <v>1.4144767388684187</v>
      </c>
      <c r="F260" s="380">
        <v>4800.0000003000005</v>
      </c>
      <c r="G260" s="381">
        <v>2800.000000175</v>
      </c>
      <c r="H260" s="381">
        <v>446.10379999999998</v>
      </c>
      <c r="I260" s="381">
        <v>2259.3099300000003</v>
      </c>
      <c r="J260" s="381">
        <v>-540.69007017499962</v>
      </c>
      <c r="K260" s="383">
        <v>0.47068956872058193</v>
      </c>
      <c r="L260" s="123"/>
      <c r="M260" s="379" t="str">
        <f t="shared" si="3"/>
        <v/>
      </c>
    </row>
    <row r="261" spans="1:13" ht="14.45" customHeight="1" x14ac:dyDescent="0.2">
      <c r="A261" s="384" t="s">
        <v>475</v>
      </c>
      <c r="B261" s="380">
        <v>1.467274</v>
      </c>
      <c r="C261" s="381">
        <v>5.6661999999999999</v>
      </c>
      <c r="D261" s="381">
        <v>4.1989260000000002</v>
      </c>
      <c r="E261" s="382">
        <v>3.8617190790540827</v>
      </c>
      <c r="F261" s="380">
        <v>0</v>
      </c>
      <c r="G261" s="381">
        <v>0</v>
      </c>
      <c r="H261" s="381">
        <v>2.1984599999999999</v>
      </c>
      <c r="I261" s="381">
        <v>5.0170600000000007</v>
      </c>
      <c r="J261" s="381">
        <v>5.0170600000000007</v>
      </c>
      <c r="K261" s="383">
        <v>0</v>
      </c>
      <c r="L261" s="123"/>
      <c r="M261" s="379" t="str">
        <f t="shared" si="3"/>
        <v>X</v>
      </c>
    </row>
    <row r="262" spans="1:13" ht="14.45" customHeight="1" x14ac:dyDescent="0.2">
      <c r="A262" s="384" t="s">
        <v>476</v>
      </c>
      <c r="B262" s="380">
        <v>1.467274</v>
      </c>
      <c r="C262" s="381">
        <v>5.6661999999999999</v>
      </c>
      <c r="D262" s="381">
        <v>4.1989260000000002</v>
      </c>
      <c r="E262" s="382">
        <v>3.8617190790540827</v>
      </c>
      <c r="F262" s="380">
        <v>0</v>
      </c>
      <c r="G262" s="381">
        <v>0</v>
      </c>
      <c r="H262" s="381">
        <v>2.1984599999999999</v>
      </c>
      <c r="I262" s="381">
        <v>5.0170600000000007</v>
      </c>
      <c r="J262" s="381">
        <v>5.0170600000000007</v>
      </c>
      <c r="K262" s="383">
        <v>0</v>
      </c>
      <c r="L262" s="123"/>
      <c r="M262" s="37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84" t="s">
        <v>477</v>
      </c>
      <c r="B263" s="380">
        <v>678.79534199999989</v>
      </c>
      <c r="C263" s="381">
        <v>1884.5419199999999</v>
      </c>
      <c r="D263" s="381">
        <v>1205.746578</v>
      </c>
      <c r="E263" s="382">
        <v>2.7763035533617439</v>
      </c>
      <c r="F263" s="380">
        <v>0</v>
      </c>
      <c r="G263" s="381">
        <v>0</v>
      </c>
      <c r="H263" s="381">
        <v>198.41163</v>
      </c>
      <c r="I263" s="381">
        <v>1346.22597</v>
      </c>
      <c r="J263" s="381">
        <v>1346.22597</v>
      </c>
      <c r="K263" s="383">
        <v>0</v>
      </c>
      <c r="L263" s="123"/>
      <c r="M263" s="379" t="str">
        <f t="shared" si="4"/>
        <v>X</v>
      </c>
    </row>
    <row r="264" spans="1:13" ht="14.45" customHeight="1" x14ac:dyDescent="0.2">
      <c r="A264" s="384" t="s">
        <v>478</v>
      </c>
      <c r="B264" s="380">
        <v>678.79534199999989</v>
      </c>
      <c r="C264" s="381">
        <v>1884.5419199999999</v>
      </c>
      <c r="D264" s="381">
        <v>1205.746578</v>
      </c>
      <c r="E264" s="382">
        <v>2.7763035533617439</v>
      </c>
      <c r="F264" s="380">
        <v>0</v>
      </c>
      <c r="G264" s="381">
        <v>0</v>
      </c>
      <c r="H264" s="381">
        <v>198.41163</v>
      </c>
      <c r="I264" s="381">
        <v>1346.22597</v>
      </c>
      <c r="J264" s="381">
        <v>1346.22597</v>
      </c>
      <c r="K264" s="383">
        <v>0</v>
      </c>
      <c r="L264" s="123"/>
      <c r="M264" s="379" t="str">
        <f t="shared" si="4"/>
        <v/>
      </c>
    </row>
    <row r="265" spans="1:13" ht="14.45" customHeight="1" x14ac:dyDescent="0.2">
      <c r="A265" s="384" t="s">
        <v>479</v>
      </c>
      <c r="B265" s="380">
        <v>0</v>
      </c>
      <c r="C265" s="381">
        <v>10.382209999999999</v>
      </c>
      <c r="D265" s="381">
        <v>10.382209999999999</v>
      </c>
      <c r="E265" s="382">
        <v>0</v>
      </c>
      <c r="F265" s="380">
        <v>0</v>
      </c>
      <c r="G265" s="381">
        <v>0</v>
      </c>
      <c r="H265" s="381">
        <v>6.6489999999999994E-2</v>
      </c>
      <c r="I265" s="381">
        <v>31.95337</v>
      </c>
      <c r="J265" s="381">
        <v>31.95337</v>
      </c>
      <c r="K265" s="383">
        <v>0</v>
      </c>
      <c r="L265" s="123"/>
      <c r="M265" s="379" t="str">
        <f t="shared" si="4"/>
        <v>X</v>
      </c>
    </row>
    <row r="266" spans="1:13" ht="14.45" customHeight="1" x14ac:dyDescent="0.2">
      <c r="A266" s="384" t="s">
        <v>480</v>
      </c>
      <c r="B266" s="380">
        <v>0</v>
      </c>
      <c r="C266" s="381">
        <v>10.382209999999999</v>
      </c>
      <c r="D266" s="381">
        <v>10.382209999999999</v>
      </c>
      <c r="E266" s="382">
        <v>0</v>
      </c>
      <c r="F266" s="380">
        <v>0</v>
      </c>
      <c r="G266" s="381">
        <v>0</v>
      </c>
      <c r="H266" s="381">
        <v>6.6489999999999994E-2</v>
      </c>
      <c r="I266" s="381">
        <v>31.95337</v>
      </c>
      <c r="J266" s="381">
        <v>31.95337</v>
      </c>
      <c r="K266" s="383">
        <v>0</v>
      </c>
      <c r="L266" s="123"/>
      <c r="M266" s="379" t="str">
        <f t="shared" si="4"/>
        <v/>
      </c>
    </row>
    <row r="267" spans="1:13" ht="14.45" customHeight="1" x14ac:dyDescent="0.2">
      <c r="A267" s="384" t="s">
        <v>481</v>
      </c>
      <c r="B267" s="380">
        <v>425099.99999500002</v>
      </c>
      <c r="C267" s="381">
        <v>431848.32948000001</v>
      </c>
      <c r="D267" s="381">
        <v>6748.3294849999947</v>
      </c>
      <c r="E267" s="382">
        <v>1.0158746870973403</v>
      </c>
      <c r="F267" s="380">
        <v>449757.0048087</v>
      </c>
      <c r="G267" s="381">
        <v>262358.25280507503</v>
      </c>
      <c r="H267" s="381">
        <v>31478.526289999998</v>
      </c>
      <c r="I267" s="381">
        <v>238049.04669999998</v>
      </c>
      <c r="J267" s="381">
        <v>-24309.206105075049</v>
      </c>
      <c r="K267" s="383">
        <v>0.52928368909173951</v>
      </c>
      <c r="L267" s="123"/>
      <c r="M267" s="379" t="str">
        <f t="shared" si="4"/>
        <v/>
      </c>
    </row>
    <row r="268" spans="1:13" ht="14.45" customHeight="1" x14ac:dyDescent="0.2">
      <c r="A268" s="384" t="s">
        <v>482</v>
      </c>
      <c r="B268" s="380">
        <v>425099.99999500002</v>
      </c>
      <c r="C268" s="381">
        <v>431848.32948000001</v>
      </c>
      <c r="D268" s="381">
        <v>6748.3294849999947</v>
      </c>
      <c r="E268" s="382">
        <v>1.0158746870973403</v>
      </c>
      <c r="F268" s="380">
        <v>449757.0048087</v>
      </c>
      <c r="G268" s="381">
        <v>262358.25280507503</v>
      </c>
      <c r="H268" s="381">
        <v>31478.526289999998</v>
      </c>
      <c r="I268" s="381">
        <v>238049.04669999998</v>
      </c>
      <c r="J268" s="381">
        <v>-24309.206105075049</v>
      </c>
      <c r="K268" s="383">
        <v>0.52928368909173951</v>
      </c>
      <c r="L268" s="123"/>
      <c r="M268" s="379" t="str">
        <f t="shared" si="4"/>
        <v>X</v>
      </c>
    </row>
    <row r="269" spans="1:13" ht="14.45" customHeight="1" x14ac:dyDescent="0.2">
      <c r="A269" s="384" t="s">
        <v>483</v>
      </c>
      <c r="B269" s="380">
        <v>34299.999996999999</v>
      </c>
      <c r="C269" s="381">
        <v>37244.398090000002</v>
      </c>
      <c r="D269" s="381">
        <v>2944.3980930000034</v>
      </c>
      <c r="E269" s="382">
        <v>1.0858425100075082</v>
      </c>
      <c r="F269" s="380">
        <v>38920.396030000004</v>
      </c>
      <c r="G269" s="381">
        <v>22703.564350833338</v>
      </c>
      <c r="H269" s="381">
        <v>2939.6345000000001</v>
      </c>
      <c r="I269" s="381">
        <v>20911.387649999997</v>
      </c>
      <c r="J269" s="381">
        <v>-1792.1767008333409</v>
      </c>
      <c r="K269" s="383">
        <v>0.53728609631519197</v>
      </c>
      <c r="L269" s="123"/>
      <c r="M269" s="379" t="str">
        <f t="shared" si="4"/>
        <v/>
      </c>
    </row>
    <row r="270" spans="1:13" ht="14.45" customHeight="1" x14ac:dyDescent="0.2">
      <c r="A270" s="384" t="s">
        <v>484</v>
      </c>
      <c r="B270" s="380">
        <v>1400</v>
      </c>
      <c r="C270" s="381">
        <v>1868.5041000000001</v>
      </c>
      <c r="D270" s="381">
        <v>468.50410000000011</v>
      </c>
      <c r="E270" s="382">
        <v>1.3346457857142857</v>
      </c>
      <c r="F270" s="380">
        <v>1952.5867857999999</v>
      </c>
      <c r="G270" s="381">
        <v>1139.0089583833333</v>
      </c>
      <c r="H270" s="381">
        <v>144.28404999999998</v>
      </c>
      <c r="I270" s="381">
        <v>928.13234999999997</v>
      </c>
      <c r="J270" s="381">
        <v>-210.87660838333329</v>
      </c>
      <c r="K270" s="383">
        <v>0.47533474913881085</v>
      </c>
      <c r="L270" s="123"/>
      <c r="M270" s="379" t="str">
        <f t="shared" si="4"/>
        <v/>
      </c>
    </row>
    <row r="271" spans="1:13" ht="14.45" customHeight="1" x14ac:dyDescent="0.2">
      <c r="A271" s="384" t="s">
        <v>485</v>
      </c>
      <c r="B271" s="380">
        <v>5299.9999970000008</v>
      </c>
      <c r="C271" s="381">
        <v>1442.5289299999999</v>
      </c>
      <c r="D271" s="381">
        <v>-3857.4710670000009</v>
      </c>
      <c r="E271" s="382">
        <v>0.27217526996538216</v>
      </c>
      <c r="F271" s="380">
        <v>1507.4427331999998</v>
      </c>
      <c r="G271" s="381">
        <v>879.34159436666653</v>
      </c>
      <c r="H271" s="381">
        <v>1430.8298300000001</v>
      </c>
      <c r="I271" s="381">
        <v>5573.68019</v>
      </c>
      <c r="J271" s="381">
        <v>4694.3385956333332</v>
      </c>
      <c r="K271" s="383">
        <v>3.6974407499833779</v>
      </c>
      <c r="L271" s="123"/>
      <c r="M271" s="379" t="str">
        <f t="shared" si="4"/>
        <v/>
      </c>
    </row>
    <row r="272" spans="1:13" ht="14.45" customHeight="1" x14ac:dyDescent="0.2">
      <c r="A272" s="384" t="s">
        <v>486</v>
      </c>
      <c r="B272" s="380">
        <v>314300.00000199996</v>
      </c>
      <c r="C272" s="381">
        <v>317128.08451999997</v>
      </c>
      <c r="D272" s="381">
        <v>2828.0845180000179</v>
      </c>
      <c r="E272" s="382">
        <v>1.0089980417371365</v>
      </c>
      <c r="F272" s="380">
        <v>331398.84854450001</v>
      </c>
      <c r="G272" s="381">
        <v>193315.99498429167</v>
      </c>
      <c r="H272" s="381">
        <v>20685.435829999999</v>
      </c>
      <c r="I272" s="381">
        <v>168538.11108</v>
      </c>
      <c r="J272" s="381">
        <v>-24777.883904291666</v>
      </c>
      <c r="K272" s="383">
        <v>0.50856577148718973</v>
      </c>
      <c r="L272" s="123"/>
      <c r="M272" s="379" t="str">
        <f t="shared" si="4"/>
        <v/>
      </c>
    </row>
    <row r="273" spans="1:13" ht="14.45" customHeight="1" x14ac:dyDescent="0.2">
      <c r="A273" s="384" t="s">
        <v>487</v>
      </c>
      <c r="B273" s="380">
        <v>7000.0000029999992</v>
      </c>
      <c r="C273" s="381">
        <v>7378.1137699999999</v>
      </c>
      <c r="D273" s="381">
        <v>378.11376700000073</v>
      </c>
      <c r="E273" s="382">
        <v>1.0540162524054217</v>
      </c>
      <c r="F273" s="380">
        <v>7710.1286948999996</v>
      </c>
      <c r="G273" s="381">
        <v>4497.5750720249998</v>
      </c>
      <c r="H273" s="381">
        <v>682.65678000000003</v>
      </c>
      <c r="I273" s="381">
        <v>3790.8399199999999</v>
      </c>
      <c r="J273" s="381">
        <v>-706.73515202499993</v>
      </c>
      <c r="K273" s="383">
        <v>0.49167012251138137</v>
      </c>
      <c r="L273" s="123"/>
      <c r="M273" s="379" t="str">
        <f t="shared" si="4"/>
        <v/>
      </c>
    </row>
    <row r="274" spans="1:13" ht="14.45" customHeight="1" x14ac:dyDescent="0.2">
      <c r="A274" s="384" t="s">
        <v>488</v>
      </c>
      <c r="B274" s="380">
        <v>46800</v>
      </c>
      <c r="C274" s="381">
        <v>48446.947479999995</v>
      </c>
      <c r="D274" s="381">
        <v>1646.9474799999953</v>
      </c>
      <c r="E274" s="382">
        <v>1.0351911854700853</v>
      </c>
      <c r="F274" s="380">
        <v>50627.060150799996</v>
      </c>
      <c r="G274" s="381">
        <v>29532.45175463333</v>
      </c>
      <c r="H274" s="381">
        <v>3823.5250000000001</v>
      </c>
      <c r="I274" s="381">
        <v>27523.571550000001</v>
      </c>
      <c r="J274" s="381">
        <v>-2008.8802046333294</v>
      </c>
      <c r="K274" s="383">
        <v>0.54365336379432416</v>
      </c>
      <c r="L274" s="123"/>
      <c r="M274" s="379" t="str">
        <f t="shared" si="4"/>
        <v/>
      </c>
    </row>
    <row r="275" spans="1:13" ht="14.45" customHeight="1" x14ac:dyDescent="0.2">
      <c r="A275" s="384" t="s">
        <v>489</v>
      </c>
      <c r="B275" s="380">
        <v>599.99999700000001</v>
      </c>
      <c r="C275" s="381">
        <v>2336.26017</v>
      </c>
      <c r="D275" s="381">
        <v>1736.2601730000001</v>
      </c>
      <c r="E275" s="382">
        <v>3.8937669694688348</v>
      </c>
      <c r="F275" s="380">
        <v>2441.3916795999999</v>
      </c>
      <c r="G275" s="381">
        <v>1424.1451464333331</v>
      </c>
      <c r="H275" s="381">
        <v>464.16346000000004</v>
      </c>
      <c r="I275" s="381">
        <v>867.24437999999998</v>
      </c>
      <c r="J275" s="381">
        <v>-556.90076643333316</v>
      </c>
      <c r="K275" s="383">
        <v>0.3552254180460262</v>
      </c>
      <c r="L275" s="123"/>
      <c r="M275" s="379" t="str">
        <f t="shared" si="4"/>
        <v/>
      </c>
    </row>
    <row r="276" spans="1:13" ht="14.45" customHeight="1" x14ac:dyDescent="0.2">
      <c r="A276" s="384" t="s">
        <v>490</v>
      </c>
      <c r="B276" s="380">
        <v>400</v>
      </c>
      <c r="C276" s="381">
        <v>369.84246000000002</v>
      </c>
      <c r="D276" s="381">
        <v>-30.157539999999983</v>
      </c>
      <c r="E276" s="382">
        <v>0.92460615000000002</v>
      </c>
      <c r="F276" s="380">
        <v>386.48537099999999</v>
      </c>
      <c r="G276" s="381">
        <v>225.44979974999998</v>
      </c>
      <c r="H276" s="381">
        <v>58.272089999999999</v>
      </c>
      <c r="I276" s="381">
        <v>196.12551000000002</v>
      </c>
      <c r="J276" s="381">
        <v>-29.324289749999963</v>
      </c>
      <c r="K276" s="383">
        <v>0.50745907792716949</v>
      </c>
      <c r="L276" s="123"/>
      <c r="M276" s="379" t="str">
        <f t="shared" si="4"/>
        <v/>
      </c>
    </row>
    <row r="277" spans="1:13" ht="14.45" customHeight="1" x14ac:dyDescent="0.2">
      <c r="A277" s="384" t="s">
        <v>491</v>
      </c>
      <c r="B277" s="380">
        <v>1350</v>
      </c>
      <c r="C277" s="381">
        <v>874.29707999999994</v>
      </c>
      <c r="D277" s="381">
        <v>-475.70292000000006</v>
      </c>
      <c r="E277" s="382">
        <v>0.6476274666666666</v>
      </c>
      <c r="F277" s="380">
        <v>913.6404493</v>
      </c>
      <c r="G277" s="381">
        <v>532.95692875833333</v>
      </c>
      <c r="H277" s="381">
        <v>119.12992</v>
      </c>
      <c r="I277" s="381">
        <v>1233.04034</v>
      </c>
      <c r="J277" s="381">
        <v>700.08341124166668</v>
      </c>
      <c r="K277" s="383">
        <v>1.349590356846299</v>
      </c>
      <c r="L277" s="123"/>
      <c r="M277" s="379" t="str">
        <f t="shared" si="4"/>
        <v/>
      </c>
    </row>
    <row r="278" spans="1:13" ht="14.45" customHeight="1" x14ac:dyDescent="0.2">
      <c r="A278" s="384" t="s">
        <v>492</v>
      </c>
      <c r="B278" s="380">
        <v>1700</v>
      </c>
      <c r="C278" s="381">
        <v>1583.1761000000001</v>
      </c>
      <c r="D278" s="381">
        <v>-116.82389999999987</v>
      </c>
      <c r="E278" s="382">
        <v>0.93128005882352949</v>
      </c>
      <c r="F278" s="380">
        <v>165.44032449999997</v>
      </c>
      <c r="G278" s="381">
        <v>96.506855958333318</v>
      </c>
      <c r="H278" s="381">
        <v>103.261</v>
      </c>
      <c r="I278" s="381">
        <v>990.09255000000007</v>
      </c>
      <c r="J278" s="381">
        <v>893.58569404166678</v>
      </c>
      <c r="K278" s="383">
        <v>5.9845902321111577</v>
      </c>
      <c r="L278" s="123"/>
      <c r="M278" s="379" t="str">
        <f t="shared" si="4"/>
        <v/>
      </c>
    </row>
    <row r="279" spans="1:13" ht="14.45" customHeight="1" x14ac:dyDescent="0.2">
      <c r="A279" s="384" t="s">
        <v>493</v>
      </c>
      <c r="B279" s="380">
        <v>11700</v>
      </c>
      <c r="C279" s="381">
        <v>13142.186</v>
      </c>
      <c r="D279" s="381">
        <v>1442.1859999999997</v>
      </c>
      <c r="E279" s="382">
        <v>1.1232637606837605</v>
      </c>
      <c r="F279" s="380">
        <v>13733.5840451</v>
      </c>
      <c r="G279" s="381">
        <v>8011.2573596416669</v>
      </c>
      <c r="H279" s="381">
        <v>1027.33383</v>
      </c>
      <c r="I279" s="381">
        <v>7496.8211799999999</v>
      </c>
      <c r="J279" s="381">
        <v>-514.43617964166697</v>
      </c>
      <c r="K279" s="383">
        <v>0.54587507204099339</v>
      </c>
      <c r="L279" s="123"/>
      <c r="M279" s="379" t="str">
        <f t="shared" si="4"/>
        <v/>
      </c>
    </row>
    <row r="280" spans="1:13" ht="14.45" customHeight="1" x14ac:dyDescent="0.2">
      <c r="A280" s="384" t="s">
        <v>494</v>
      </c>
      <c r="B280" s="380">
        <v>249.999999</v>
      </c>
      <c r="C280" s="381">
        <v>33.990780000000001</v>
      </c>
      <c r="D280" s="381">
        <v>-216.009219</v>
      </c>
      <c r="E280" s="382">
        <v>0.13596312054385248</v>
      </c>
      <c r="F280" s="380">
        <v>0</v>
      </c>
      <c r="G280" s="381">
        <v>0</v>
      </c>
      <c r="H280" s="381">
        <v>0</v>
      </c>
      <c r="I280" s="381">
        <v>0</v>
      </c>
      <c r="J280" s="381">
        <v>0</v>
      </c>
      <c r="K280" s="383">
        <v>0</v>
      </c>
      <c r="L280" s="123"/>
      <c r="M280" s="379" t="str">
        <f t="shared" si="4"/>
        <v/>
      </c>
    </row>
    <row r="281" spans="1:13" ht="14.45" customHeight="1" x14ac:dyDescent="0.2">
      <c r="A281" s="384" t="s">
        <v>495</v>
      </c>
      <c r="B281" s="380">
        <v>2764.4201549999998</v>
      </c>
      <c r="C281" s="381">
        <v>5317.3491699999995</v>
      </c>
      <c r="D281" s="381">
        <v>2552.9290149999997</v>
      </c>
      <c r="E281" s="382">
        <v>1.9234952980582649</v>
      </c>
      <c r="F281" s="380">
        <v>1150</v>
      </c>
      <c r="G281" s="381">
        <v>670.83333333333326</v>
      </c>
      <c r="H281" s="381">
        <v>72.709720000000004</v>
      </c>
      <c r="I281" s="381">
        <v>1819.577</v>
      </c>
      <c r="J281" s="381">
        <v>1148.7436666666667</v>
      </c>
      <c r="K281" s="383">
        <v>1.5822408695652175</v>
      </c>
      <c r="L281" s="123"/>
      <c r="M281" s="379" t="str">
        <f t="shared" si="4"/>
        <v/>
      </c>
    </row>
    <row r="282" spans="1:13" ht="14.45" customHeight="1" x14ac:dyDescent="0.2">
      <c r="A282" s="384" t="s">
        <v>496</v>
      </c>
      <c r="B282" s="380">
        <v>0</v>
      </c>
      <c r="C282" s="381">
        <v>740.00629000000004</v>
      </c>
      <c r="D282" s="381">
        <v>740.00629000000004</v>
      </c>
      <c r="E282" s="382">
        <v>0</v>
      </c>
      <c r="F282" s="380">
        <v>0</v>
      </c>
      <c r="G282" s="381">
        <v>0</v>
      </c>
      <c r="H282" s="381">
        <v>0</v>
      </c>
      <c r="I282" s="381">
        <v>0</v>
      </c>
      <c r="J282" s="381">
        <v>0</v>
      </c>
      <c r="K282" s="383">
        <v>0</v>
      </c>
      <c r="L282" s="123"/>
      <c r="M282" s="379" t="str">
        <f t="shared" si="4"/>
        <v/>
      </c>
    </row>
    <row r="283" spans="1:13" ht="14.45" customHeight="1" x14ac:dyDescent="0.2">
      <c r="A283" s="384" t="s">
        <v>497</v>
      </c>
      <c r="B283" s="380">
        <v>0</v>
      </c>
      <c r="C283" s="381">
        <v>740.00629000000004</v>
      </c>
      <c r="D283" s="381">
        <v>740.00629000000004</v>
      </c>
      <c r="E283" s="382">
        <v>0</v>
      </c>
      <c r="F283" s="380">
        <v>0</v>
      </c>
      <c r="G283" s="381">
        <v>0</v>
      </c>
      <c r="H283" s="381">
        <v>0</v>
      </c>
      <c r="I283" s="381">
        <v>0</v>
      </c>
      <c r="J283" s="381">
        <v>0</v>
      </c>
      <c r="K283" s="383">
        <v>0</v>
      </c>
      <c r="L283" s="123"/>
      <c r="M283" s="379" t="str">
        <f t="shared" si="4"/>
        <v>X</v>
      </c>
    </row>
    <row r="284" spans="1:13" ht="14.45" customHeight="1" x14ac:dyDescent="0.2">
      <c r="A284" s="384" t="s">
        <v>498</v>
      </c>
      <c r="B284" s="380">
        <v>0</v>
      </c>
      <c r="C284" s="381">
        <v>740.00629000000004</v>
      </c>
      <c r="D284" s="381">
        <v>740.00629000000004</v>
      </c>
      <c r="E284" s="382">
        <v>0</v>
      </c>
      <c r="F284" s="380">
        <v>0</v>
      </c>
      <c r="G284" s="381">
        <v>0</v>
      </c>
      <c r="H284" s="381">
        <v>0</v>
      </c>
      <c r="I284" s="381">
        <v>0</v>
      </c>
      <c r="J284" s="381">
        <v>0</v>
      </c>
      <c r="K284" s="383">
        <v>0</v>
      </c>
      <c r="L284" s="123"/>
      <c r="M284" s="379" t="str">
        <f t="shared" si="4"/>
        <v/>
      </c>
    </row>
    <row r="285" spans="1:13" ht="14.45" customHeight="1" x14ac:dyDescent="0.2">
      <c r="A285" s="384" t="s">
        <v>499</v>
      </c>
      <c r="B285" s="380">
        <v>0</v>
      </c>
      <c r="C285" s="381">
        <v>79.5</v>
      </c>
      <c r="D285" s="381">
        <v>79.5</v>
      </c>
      <c r="E285" s="382">
        <v>0</v>
      </c>
      <c r="F285" s="380">
        <v>0</v>
      </c>
      <c r="G285" s="381">
        <v>0</v>
      </c>
      <c r="H285" s="381">
        <v>0.75</v>
      </c>
      <c r="I285" s="381">
        <v>18</v>
      </c>
      <c r="J285" s="381">
        <v>18</v>
      </c>
      <c r="K285" s="383">
        <v>0</v>
      </c>
      <c r="L285" s="123"/>
      <c r="M285" s="379" t="str">
        <f t="shared" si="4"/>
        <v/>
      </c>
    </row>
    <row r="286" spans="1:13" ht="14.45" customHeight="1" x14ac:dyDescent="0.2">
      <c r="A286" s="384" t="s">
        <v>500</v>
      </c>
      <c r="B286" s="380">
        <v>0</v>
      </c>
      <c r="C286" s="381">
        <v>79.5</v>
      </c>
      <c r="D286" s="381">
        <v>79.5</v>
      </c>
      <c r="E286" s="382">
        <v>0</v>
      </c>
      <c r="F286" s="380">
        <v>0</v>
      </c>
      <c r="G286" s="381">
        <v>0</v>
      </c>
      <c r="H286" s="381">
        <v>0.75</v>
      </c>
      <c r="I286" s="381">
        <v>18</v>
      </c>
      <c r="J286" s="381">
        <v>18</v>
      </c>
      <c r="K286" s="383">
        <v>0</v>
      </c>
      <c r="L286" s="123"/>
      <c r="M286" s="379" t="str">
        <f t="shared" si="4"/>
        <v>X</v>
      </c>
    </row>
    <row r="287" spans="1:13" ht="14.45" customHeight="1" x14ac:dyDescent="0.2">
      <c r="A287" s="384" t="s">
        <v>501</v>
      </c>
      <c r="B287" s="380">
        <v>0</v>
      </c>
      <c r="C287" s="381">
        <v>79.5</v>
      </c>
      <c r="D287" s="381">
        <v>79.5</v>
      </c>
      <c r="E287" s="382">
        <v>0</v>
      </c>
      <c r="F287" s="380">
        <v>0</v>
      </c>
      <c r="G287" s="381">
        <v>0</v>
      </c>
      <c r="H287" s="381">
        <v>0.75</v>
      </c>
      <c r="I287" s="381">
        <v>18</v>
      </c>
      <c r="J287" s="381">
        <v>18</v>
      </c>
      <c r="K287" s="383">
        <v>0</v>
      </c>
      <c r="L287" s="123"/>
      <c r="M287" s="379" t="str">
        <f t="shared" si="4"/>
        <v/>
      </c>
    </row>
    <row r="288" spans="1:13" ht="14.45" customHeight="1" x14ac:dyDescent="0.2">
      <c r="A288" s="384" t="s">
        <v>502</v>
      </c>
      <c r="B288" s="380">
        <v>2764.4201549999998</v>
      </c>
      <c r="C288" s="381">
        <v>4497.8428800000002</v>
      </c>
      <c r="D288" s="381">
        <v>1733.4227250000004</v>
      </c>
      <c r="E288" s="382">
        <v>1.6270474919902327</v>
      </c>
      <c r="F288" s="380">
        <v>1150</v>
      </c>
      <c r="G288" s="381">
        <v>670.83333333333326</v>
      </c>
      <c r="H288" s="381">
        <v>71.959720000000004</v>
      </c>
      <c r="I288" s="381">
        <v>1801.577</v>
      </c>
      <c r="J288" s="381">
        <v>1130.7436666666667</v>
      </c>
      <c r="K288" s="383">
        <v>1.566588695652174</v>
      </c>
      <c r="L288" s="123"/>
      <c r="M288" s="379" t="str">
        <f t="shared" si="4"/>
        <v/>
      </c>
    </row>
    <row r="289" spans="1:13" ht="14.45" customHeight="1" x14ac:dyDescent="0.2">
      <c r="A289" s="384" t="s">
        <v>503</v>
      </c>
      <c r="B289" s="380">
        <v>0</v>
      </c>
      <c r="C289" s="381">
        <v>50.69</v>
      </c>
      <c r="D289" s="381">
        <v>50.69</v>
      </c>
      <c r="E289" s="382">
        <v>0</v>
      </c>
      <c r="F289" s="380">
        <v>0</v>
      </c>
      <c r="G289" s="381">
        <v>0</v>
      </c>
      <c r="H289" s="381">
        <v>0</v>
      </c>
      <c r="I289" s="381">
        <v>0</v>
      </c>
      <c r="J289" s="381">
        <v>0</v>
      </c>
      <c r="K289" s="383">
        <v>0</v>
      </c>
      <c r="L289" s="123"/>
      <c r="M289" s="379" t="str">
        <f t="shared" si="4"/>
        <v>X</v>
      </c>
    </row>
    <row r="290" spans="1:13" ht="14.45" customHeight="1" x14ac:dyDescent="0.2">
      <c r="A290" s="384" t="s">
        <v>504</v>
      </c>
      <c r="B290" s="380">
        <v>0</v>
      </c>
      <c r="C290" s="381">
        <v>50.69</v>
      </c>
      <c r="D290" s="381">
        <v>50.69</v>
      </c>
      <c r="E290" s="382">
        <v>0</v>
      </c>
      <c r="F290" s="380">
        <v>0</v>
      </c>
      <c r="G290" s="381">
        <v>0</v>
      </c>
      <c r="H290" s="381">
        <v>0</v>
      </c>
      <c r="I290" s="381">
        <v>0</v>
      </c>
      <c r="J290" s="381">
        <v>0</v>
      </c>
      <c r="K290" s="383">
        <v>0</v>
      </c>
      <c r="L290" s="123"/>
      <c r="M290" s="379" t="str">
        <f t="shared" si="4"/>
        <v/>
      </c>
    </row>
    <row r="291" spans="1:13" ht="14.45" customHeight="1" x14ac:dyDescent="0.2">
      <c r="A291" s="384" t="s">
        <v>505</v>
      </c>
      <c r="B291" s="380">
        <v>0</v>
      </c>
      <c r="C291" s="381">
        <v>189.65014000000002</v>
      </c>
      <c r="D291" s="381">
        <v>189.65014000000002</v>
      </c>
      <c r="E291" s="382">
        <v>0</v>
      </c>
      <c r="F291" s="380">
        <v>150</v>
      </c>
      <c r="G291" s="381">
        <v>87.5</v>
      </c>
      <c r="H291" s="381">
        <v>-2.9999999999999997E-4</v>
      </c>
      <c r="I291" s="381">
        <v>99.675399999999996</v>
      </c>
      <c r="J291" s="381">
        <v>12.175399999999996</v>
      </c>
      <c r="K291" s="383">
        <v>0.66450266666666669</v>
      </c>
      <c r="L291" s="123"/>
      <c r="M291" s="379" t="str">
        <f t="shared" si="4"/>
        <v>X</v>
      </c>
    </row>
    <row r="292" spans="1:13" ht="14.45" customHeight="1" x14ac:dyDescent="0.2">
      <c r="A292" s="384" t="s">
        <v>506</v>
      </c>
      <c r="B292" s="380">
        <v>0</v>
      </c>
      <c r="C292" s="381">
        <v>5.6900000000000006E-3</v>
      </c>
      <c r="D292" s="381">
        <v>5.6900000000000006E-3</v>
      </c>
      <c r="E292" s="382">
        <v>0</v>
      </c>
      <c r="F292" s="380">
        <v>0</v>
      </c>
      <c r="G292" s="381">
        <v>0</v>
      </c>
      <c r="H292" s="381">
        <v>-2.9999999999999997E-4</v>
      </c>
      <c r="I292" s="381">
        <v>-5.9999999999999995E-4</v>
      </c>
      <c r="J292" s="381">
        <v>-5.9999999999999995E-4</v>
      </c>
      <c r="K292" s="383">
        <v>0</v>
      </c>
      <c r="L292" s="123"/>
      <c r="M292" s="379" t="str">
        <f t="shared" si="4"/>
        <v/>
      </c>
    </row>
    <row r="293" spans="1:13" ht="14.45" customHeight="1" x14ac:dyDescent="0.2">
      <c r="A293" s="384" t="s">
        <v>507</v>
      </c>
      <c r="B293" s="380">
        <v>0</v>
      </c>
      <c r="C293" s="381">
        <v>27.67745</v>
      </c>
      <c r="D293" s="381">
        <v>27.67745</v>
      </c>
      <c r="E293" s="382">
        <v>0</v>
      </c>
      <c r="F293" s="380">
        <v>0</v>
      </c>
      <c r="G293" s="381">
        <v>0</v>
      </c>
      <c r="H293" s="381">
        <v>0</v>
      </c>
      <c r="I293" s="381">
        <v>0</v>
      </c>
      <c r="J293" s="381">
        <v>0</v>
      </c>
      <c r="K293" s="383">
        <v>0</v>
      </c>
      <c r="L293" s="123"/>
      <c r="M293" s="379" t="str">
        <f t="shared" si="4"/>
        <v/>
      </c>
    </row>
    <row r="294" spans="1:13" ht="14.45" customHeight="1" x14ac:dyDescent="0.2">
      <c r="A294" s="384" t="s">
        <v>508</v>
      </c>
      <c r="B294" s="380">
        <v>0</v>
      </c>
      <c r="C294" s="381">
        <v>160.46700000000001</v>
      </c>
      <c r="D294" s="381">
        <v>160.46700000000001</v>
      </c>
      <c r="E294" s="382">
        <v>0</v>
      </c>
      <c r="F294" s="380">
        <v>150</v>
      </c>
      <c r="G294" s="381">
        <v>87.5</v>
      </c>
      <c r="H294" s="381">
        <v>0</v>
      </c>
      <c r="I294" s="381">
        <v>99.676000000000002</v>
      </c>
      <c r="J294" s="381">
        <v>12.176000000000002</v>
      </c>
      <c r="K294" s="383">
        <v>0.66450666666666669</v>
      </c>
      <c r="L294" s="123"/>
      <c r="M294" s="379" t="str">
        <f t="shared" si="4"/>
        <v/>
      </c>
    </row>
    <row r="295" spans="1:13" ht="14.45" customHeight="1" x14ac:dyDescent="0.2">
      <c r="A295" s="384" t="s">
        <v>509</v>
      </c>
      <c r="B295" s="380">
        <v>0</v>
      </c>
      <c r="C295" s="381">
        <v>1.5</v>
      </c>
      <c r="D295" s="381">
        <v>1.5</v>
      </c>
      <c r="E295" s="382">
        <v>0</v>
      </c>
      <c r="F295" s="380">
        <v>0</v>
      </c>
      <c r="G295" s="381">
        <v>0</v>
      </c>
      <c r="H295" s="381">
        <v>0</v>
      </c>
      <c r="I295" s="381">
        <v>0</v>
      </c>
      <c r="J295" s="381">
        <v>0</v>
      </c>
      <c r="K295" s="383">
        <v>0</v>
      </c>
      <c r="L295" s="123"/>
      <c r="M295" s="379" t="str">
        <f t="shared" si="4"/>
        <v/>
      </c>
    </row>
    <row r="296" spans="1:13" ht="14.45" customHeight="1" x14ac:dyDescent="0.2">
      <c r="A296" s="384" t="s">
        <v>510</v>
      </c>
      <c r="B296" s="380">
        <v>2764.4201549999998</v>
      </c>
      <c r="C296" s="381">
        <v>3526.0219999999999</v>
      </c>
      <c r="D296" s="381">
        <v>761.60184500000014</v>
      </c>
      <c r="E296" s="382">
        <v>1.2755014803457039</v>
      </c>
      <c r="F296" s="380">
        <v>1000</v>
      </c>
      <c r="G296" s="381">
        <v>583.33333333333326</v>
      </c>
      <c r="H296" s="381">
        <v>71.96002</v>
      </c>
      <c r="I296" s="381">
        <v>1701.9016000000001</v>
      </c>
      <c r="J296" s="381">
        <v>1118.5682666666669</v>
      </c>
      <c r="K296" s="383">
        <v>1.7019016000000002</v>
      </c>
      <c r="L296" s="123"/>
      <c r="M296" s="379" t="str">
        <f t="shared" si="4"/>
        <v>X</v>
      </c>
    </row>
    <row r="297" spans="1:13" ht="14.45" customHeight="1" x14ac:dyDescent="0.2">
      <c r="A297" s="384" t="s">
        <v>511</v>
      </c>
      <c r="B297" s="380">
        <v>1764.420155</v>
      </c>
      <c r="C297" s="381">
        <v>3526.0219999999999</v>
      </c>
      <c r="D297" s="381">
        <v>1761.6018449999999</v>
      </c>
      <c r="E297" s="382">
        <v>1.9984026990442081</v>
      </c>
      <c r="F297" s="380">
        <v>0</v>
      </c>
      <c r="G297" s="381">
        <v>0</v>
      </c>
      <c r="H297" s="381">
        <v>71.96002</v>
      </c>
      <c r="I297" s="381">
        <v>1701.9016000000001</v>
      </c>
      <c r="J297" s="381">
        <v>1701.9016000000001</v>
      </c>
      <c r="K297" s="383">
        <v>0</v>
      </c>
      <c r="L297" s="123"/>
      <c r="M297" s="379" t="str">
        <f t="shared" si="4"/>
        <v/>
      </c>
    </row>
    <row r="298" spans="1:13" ht="14.45" customHeight="1" x14ac:dyDescent="0.2">
      <c r="A298" s="384" t="s">
        <v>512</v>
      </c>
      <c r="B298" s="380">
        <v>1000</v>
      </c>
      <c r="C298" s="381">
        <v>0</v>
      </c>
      <c r="D298" s="381">
        <v>-1000</v>
      </c>
      <c r="E298" s="382">
        <v>0</v>
      </c>
      <c r="F298" s="380">
        <v>1000</v>
      </c>
      <c r="G298" s="381">
        <v>583.33333333333326</v>
      </c>
      <c r="H298" s="381">
        <v>0</v>
      </c>
      <c r="I298" s="381">
        <v>0</v>
      </c>
      <c r="J298" s="381">
        <v>-583.33333333333326</v>
      </c>
      <c r="K298" s="383">
        <v>0</v>
      </c>
      <c r="L298" s="123"/>
      <c r="M298" s="379" t="str">
        <f t="shared" si="4"/>
        <v/>
      </c>
    </row>
    <row r="299" spans="1:13" ht="14.45" customHeight="1" x14ac:dyDescent="0.2">
      <c r="A299" s="384" t="s">
        <v>513</v>
      </c>
      <c r="B299" s="380">
        <v>0</v>
      </c>
      <c r="C299" s="381">
        <v>731.48073999999997</v>
      </c>
      <c r="D299" s="381">
        <v>731.48073999999997</v>
      </c>
      <c r="E299" s="382">
        <v>0</v>
      </c>
      <c r="F299" s="380">
        <v>0</v>
      </c>
      <c r="G299" s="381">
        <v>0</v>
      </c>
      <c r="H299" s="381">
        <v>0</v>
      </c>
      <c r="I299" s="381">
        <v>0</v>
      </c>
      <c r="J299" s="381">
        <v>0</v>
      </c>
      <c r="K299" s="383">
        <v>0</v>
      </c>
      <c r="L299" s="123"/>
      <c r="M299" s="379" t="str">
        <f t="shared" si="4"/>
        <v>X</v>
      </c>
    </row>
    <row r="300" spans="1:13" ht="14.45" customHeight="1" x14ac:dyDescent="0.2">
      <c r="A300" s="384" t="s">
        <v>514</v>
      </c>
      <c r="B300" s="380">
        <v>0</v>
      </c>
      <c r="C300" s="381">
        <v>731.48073999999997</v>
      </c>
      <c r="D300" s="381">
        <v>731.48073999999997</v>
      </c>
      <c r="E300" s="382">
        <v>0</v>
      </c>
      <c r="F300" s="380">
        <v>0</v>
      </c>
      <c r="G300" s="381">
        <v>0</v>
      </c>
      <c r="H300" s="381">
        <v>0</v>
      </c>
      <c r="I300" s="381">
        <v>0</v>
      </c>
      <c r="J300" s="381">
        <v>0</v>
      </c>
      <c r="K300" s="383">
        <v>0</v>
      </c>
      <c r="L300" s="123"/>
      <c r="M300" s="379" t="str">
        <f t="shared" si="4"/>
        <v/>
      </c>
    </row>
    <row r="301" spans="1:13" ht="14.45" customHeight="1" x14ac:dyDescent="0.2">
      <c r="A301" s="384" t="s">
        <v>515</v>
      </c>
      <c r="B301" s="380">
        <v>0</v>
      </c>
      <c r="C301" s="381">
        <v>0.95284999999999997</v>
      </c>
      <c r="D301" s="381">
        <v>0.95284999999999997</v>
      </c>
      <c r="E301" s="382">
        <v>0</v>
      </c>
      <c r="F301" s="380">
        <v>0.8713632</v>
      </c>
      <c r="G301" s="381">
        <v>0.50829520000000006</v>
      </c>
      <c r="H301" s="381">
        <v>8.3999999999999993E-4</v>
      </c>
      <c r="I301" s="381">
        <v>3.6583399999999999</v>
      </c>
      <c r="J301" s="381">
        <v>3.1500447999999999</v>
      </c>
      <c r="K301" s="383">
        <v>4.1984100315459729</v>
      </c>
      <c r="L301" s="123"/>
      <c r="M301" s="379" t="str">
        <f t="shared" si="4"/>
        <v/>
      </c>
    </row>
    <row r="302" spans="1:13" ht="14.45" customHeight="1" x14ac:dyDescent="0.2">
      <c r="A302" s="384" t="s">
        <v>516</v>
      </c>
      <c r="B302" s="380">
        <v>0</v>
      </c>
      <c r="C302" s="381">
        <v>0.95284999999999997</v>
      </c>
      <c r="D302" s="381">
        <v>0.95284999999999997</v>
      </c>
      <c r="E302" s="382">
        <v>0</v>
      </c>
      <c r="F302" s="380">
        <v>0.8713632</v>
      </c>
      <c r="G302" s="381">
        <v>0.50829520000000006</v>
      </c>
      <c r="H302" s="381">
        <v>8.3999999999999993E-4</v>
      </c>
      <c r="I302" s="381">
        <v>3.6583399999999999</v>
      </c>
      <c r="J302" s="381">
        <v>3.1500447999999999</v>
      </c>
      <c r="K302" s="383">
        <v>4.1984100315459729</v>
      </c>
      <c r="L302" s="123"/>
      <c r="M302" s="379" t="str">
        <f t="shared" si="4"/>
        <v/>
      </c>
    </row>
    <row r="303" spans="1:13" ht="14.45" customHeight="1" x14ac:dyDescent="0.2">
      <c r="A303" s="384" t="s">
        <v>517</v>
      </c>
      <c r="B303" s="380">
        <v>0</v>
      </c>
      <c r="C303" s="381">
        <v>0.95284999999999997</v>
      </c>
      <c r="D303" s="381">
        <v>0.95284999999999997</v>
      </c>
      <c r="E303" s="382">
        <v>0</v>
      </c>
      <c r="F303" s="380">
        <v>0.8713632</v>
      </c>
      <c r="G303" s="381">
        <v>0.50829520000000006</v>
      </c>
      <c r="H303" s="381">
        <v>8.3999999999999993E-4</v>
      </c>
      <c r="I303" s="381">
        <v>3.6583399999999999</v>
      </c>
      <c r="J303" s="381">
        <v>3.1500447999999999</v>
      </c>
      <c r="K303" s="383">
        <v>4.1984100315459729</v>
      </c>
      <c r="L303" s="123"/>
      <c r="M303" s="379" t="str">
        <f t="shared" si="4"/>
        <v>X</v>
      </c>
    </row>
    <row r="304" spans="1:13" ht="14.45" customHeight="1" x14ac:dyDescent="0.2">
      <c r="A304" s="384" t="s">
        <v>518</v>
      </c>
      <c r="B304" s="380">
        <v>0</v>
      </c>
      <c r="C304" s="381">
        <v>0.95284999999999997</v>
      </c>
      <c r="D304" s="381">
        <v>0.95284999999999997</v>
      </c>
      <c r="E304" s="382">
        <v>0</v>
      </c>
      <c r="F304" s="380">
        <v>0.8713632</v>
      </c>
      <c r="G304" s="381">
        <v>0.50829520000000006</v>
      </c>
      <c r="H304" s="381">
        <v>8.3999999999999993E-4</v>
      </c>
      <c r="I304" s="381">
        <v>3.6583399999999999</v>
      </c>
      <c r="J304" s="381">
        <v>3.1500447999999999</v>
      </c>
      <c r="K304" s="383">
        <v>4.1984100315459729</v>
      </c>
      <c r="L304" s="123"/>
      <c r="M304" s="379" t="str">
        <f t="shared" si="4"/>
        <v/>
      </c>
    </row>
    <row r="305" spans="1:13" ht="14.45" customHeight="1" x14ac:dyDescent="0.2">
      <c r="A305" s="384" t="s">
        <v>519</v>
      </c>
      <c r="B305" s="380">
        <v>441.69903399999998</v>
      </c>
      <c r="C305" s="381">
        <v>0</v>
      </c>
      <c r="D305" s="381">
        <v>-441.69903399999998</v>
      </c>
      <c r="E305" s="382">
        <v>0</v>
      </c>
      <c r="F305" s="380">
        <v>0</v>
      </c>
      <c r="G305" s="381">
        <v>0</v>
      </c>
      <c r="H305" s="381">
        <v>0</v>
      </c>
      <c r="I305" s="381">
        <v>0</v>
      </c>
      <c r="J305" s="381">
        <v>0</v>
      </c>
      <c r="K305" s="383">
        <v>0</v>
      </c>
      <c r="L305" s="123"/>
      <c r="M305" s="379" t="str">
        <f t="shared" si="4"/>
        <v/>
      </c>
    </row>
    <row r="306" spans="1:13" ht="14.45" customHeight="1" x14ac:dyDescent="0.2">
      <c r="A306" s="384" t="s">
        <v>520</v>
      </c>
      <c r="B306" s="380">
        <v>441.69903399999998</v>
      </c>
      <c r="C306" s="381">
        <v>0</v>
      </c>
      <c r="D306" s="381">
        <v>-441.69903399999998</v>
      </c>
      <c r="E306" s="382">
        <v>0</v>
      </c>
      <c r="F306" s="380">
        <v>0</v>
      </c>
      <c r="G306" s="381">
        <v>0</v>
      </c>
      <c r="H306" s="381">
        <v>0</v>
      </c>
      <c r="I306" s="381">
        <v>0</v>
      </c>
      <c r="J306" s="381">
        <v>0</v>
      </c>
      <c r="K306" s="383">
        <v>0</v>
      </c>
      <c r="L306" s="123"/>
      <c r="M306" s="379" t="str">
        <f t="shared" si="4"/>
        <v/>
      </c>
    </row>
    <row r="307" spans="1:13" ht="14.45" customHeight="1" x14ac:dyDescent="0.2">
      <c r="A307" s="384" t="s">
        <v>521</v>
      </c>
      <c r="B307" s="380">
        <v>441.69903399999998</v>
      </c>
      <c r="C307" s="381">
        <v>0</v>
      </c>
      <c r="D307" s="381">
        <v>-441.69903399999998</v>
      </c>
      <c r="E307" s="382">
        <v>0</v>
      </c>
      <c r="F307" s="380">
        <v>0</v>
      </c>
      <c r="G307" s="381">
        <v>0</v>
      </c>
      <c r="H307" s="381">
        <v>0</v>
      </c>
      <c r="I307" s="381">
        <v>0</v>
      </c>
      <c r="J307" s="381">
        <v>0</v>
      </c>
      <c r="K307" s="383">
        <v>0</v>
      </c>
      <c r="L307" s="123"/>
      <c r="M307" s="379" t="str">
        <f t="shared" si="4"/>
        <v>X</v>
      </c>
    </row>
    <row r="308" spans="1:13" ht="14.45" customHeight="1" x14ac:dyDescent="0.2">
      <c r="A308" s="384" t="s">
        <v>522</v>
      </c>
      <c r="B308" s="380">
        <v>441.69903399999998</v>
      </c>
      <c r="C308" s="381">
        <v>0</v>
      </c>
      <c r="D308" s="381">
        <v>-441.69903399999998</v>
      </c>
      <c r="E308" s="382">
        <v>0</v>
      </c>
      <c r="F308" s="380">
        <v>0</v>
      </c>
      <c r="G308" s="381">
        <v>0</v>
      </c>
      <c r="H308" s="381">
        <v>0</v>
      </c>
      <c r="I308" s="381">
        <v>0</v>
      </c>
      <c r="J308" s="381">
        <v>0</v>
      </c>
      <c r="K308" s="383">
        <v>0</v>
      </c>
      <c r="L308" s="123"/>
      <c r="M308" s="379" t="str">
        <f t="shared" si="4"/>
        <v/>
      </c>
    </row>
    <row r="309" spans="1:13" ht="14.45" customHeight="1" x14ac:dyDescent="0.2">
      <c r="A309" s="384" t="s">
        <v>523</v>
      </c>
      <c r="B309" s="380">
        <v>0</v>
      </c>
      <c r="C309" s="381">
        <v>9155.1745299999893</v>
      </c>
      <c r="D309" s="381">
        <v>9155.1745299999893</v>
      </c>
      <c r="E309" s="382">
        <v>0</v>
      </c>
      <c r="F309" s="380">
        <v>0</v>
      </c>
      <c r="G309" s="381">
        <v>0</v>
      </c>
      <c r="H309" s="381">
        <v>764.54867000000002</v>
      </c>
      <c r="I309" s="381">
        <v>5397.7963899999995</v>
      </c>
      <c r="J309" s="381">
        <v>5397.7963899999995</v>
      </c>
      <c r="K309" s="383">
        <v>0</v>
      </c>
      <c r="L309" s="123"/>
      <c r="M309" s="379" t="str">
        <f t="shared" si="4"/>
        <v/>
      </c>
    </row>
    <row r="310" spans="1:13" ht="14.45" customHeight="1" x14ac:dyDescent="0.2">
      <c r="A310" s="384" t="s">
        <v>524</v>
      </c>
      <c r="B310" s="380">
        <v>0</v>
      </c>
      <c r="C310" s="381">
        <v>9155.1745299999893</v>
      </c>
      <c r="D310" s="381">
        <v>9155.1745299999893</v>
      </c>
      <c r="E310" s="382">
        <v>0</v>
      </c>
      <c r="F310" s="380">
        <v>0</v>
      </c>
      <c r="G310" s="381">
        <v>0</v>
      </c>
      <c r="H310" s="381">
        <v>764.54867000000002</v>
      </c>
      <c r="I310" s="381">
        <v>5397.7963899999995</v>
      </c>
      <c r="J310" s="381">
        <v>5397.7963899999995</v>
      </c>
      <c r="K310" s="383">
        <v>0</v>
      </c>
      <c r="L310" s="123"/>
      <c r="M310" s="379" t="str">
        <f t="shared" si="4"/>
        <v/>
      </c>
    </row>
    <row r="311" spans="1:13" ht="14.45" customHeight="1" x14ac:dyDescent="0.2">
      <c r="A311" s="384" t="s">
        <v>525</v>
      </c>
      <c r="B311" s="380">
        <v>0</v>
      </c>
      <c r="C311" s="381">
        <v>9155.1745299999893</v>
      </c>
      <c r="D311" s="381">
        <v>9155.1745299999893</v>
      </c>
      <c r="E311" s="382">
        <v>0</v>
      </c>
      <c r="F311" s="380">
        <v>0</v>
      </c>
      <c r="G311" s="381">
        <v>0</v>
      </c>
      <c r="H311" s="381">
        <v>764.54867000000002</v>
      </c>
      <c r="I311" s="381">
        <v>5397.7963899999995</v>
      </c>
      <c r="J311" s="381">
        <v>5397.7963899999995</v>
      </c>
      <c r="K311" s="383">
        <v>0</v>
      </c>
      <c r="L311" s="123"/>
      <c r="M311" s="379" t="str">
        <f t="shared" si="4"/>
        <v/>
      </c>
    </row>
    <row r="312" spans="1:13" ht="14.45" customHeight="1" x14ac:dyDescent="0.2">
      <c r="A312" s="384" t="s">
        <v>526</v>
      </c>
      <c r="B312" s="380">
        <v>0</v>
      </c>
      <c r="C312" s="381">
        <v>-38.681089999999998</v>
      </c>
      <c r="D312" s="381">
        <v>-38.681089999999998</v>
      </c>
      <c r="E312" s="382">
        <v>0</v>
      </c>
      <c r="F312" s="380">
        <v>0</v>
      </c>
      <c r="G312" s="381">
        <v>0</v>
      </c>
      <c r="H312" s="381">
        <v>0</v>
      </c>
      <c r="I312" s="381">
        <v>-17.122409999999999</v>
      </c>
      <c r="J312" s="381">
        <v>-17.122409999999999</v>
      </c>
      <c r="K312" s="383">
        <v>0</v>
      </c>
      <c r="L312" s="123"/>
      <c r="M312" s="379" t="str">
        <f t="shared" si="4"/>
        <v>X</v>
      </c>
    </row>
    <row r="313" spans="1:13" ht="14.45" customHeight="1" x14ac:dyDescent="0.2">
      <c r="A313" s="384" t="s">
        <v>527</v>
      </c>
      <c r="B313" s="380">
        <v>0</v>
      </c>
      <c r="C313" s="381">
        <v>-38.681089999999998</v>
      </c>
      <c r="D313" s="381">
        <v>-38.681089999999998</v>
      </c>
      <c r="E313" s="382">
        <v>0</v>
      </c>
      <c r="F313" s="380">
        <v>0</v>
      </c>
      <c r="G313" s="381">
        <v>0</v>
      </c>
      <c r="H313" s="381">
        <v>0</v>
      </c>
      <c r="I313" s="381">
        <v>-17.122409999999999</v>
      </c>
      <c r="J313" s="381">
        <v>-17.122409999999999</v>
      </c>
      <c r="K313" s="383">
        <v>0</v>
      </c>
      <c r="L313" s="123"/>
      <c r="M313" s="379" t="str">
        <f t="shared" si="4"/>
        <v/>
      </c>
    </row>
    <row r="314" spans="1:13" ht="14.45" customHeight="1" x14ac:dyDescent="0.2">
      <c r="A314" s="384" t="s">
        <v>528</v>
      </c>
      <c r="B314" s="380">
        <v>0</v>
      </c>
      <c r="C314" s="381">
        <v>37.438000000000002</v>
      </c>
      <c r="D314" s="381">
        <v>37.438000000000002</v>
      </c>
      <c r="E314" s="382">
        <v>0</v>
      </c>
      <c r="F314" s="380">
        <v>0</v>
      </c>
      <c r="G314" s="381">
        <v>0</v>
      </c>
      <c r="H314" s="381">
        <v>1.36</v>
      </c>
      <c r="I314" s="381">
        <v>15.24</v>
      </c>
      <c r="J314" s="381">
        <v>15.24</v>
      </c>
      <c r="K314" s="383">
        <v>0</v>
      </c>
      <c r="L314" s="123"/>
      <c r="M314" s="379" t="str">
        <f t="shared" si="4"/>
        <v>X</v>
      </c>
    </row>
    <row r="315" spans="1:13" ht="14.45" customHeight="1" x14ac:dyDescent="0.2">
      <c r="A315" s="384" t="s">
        <v>529</v>
      </c>
      <c r="B315" s="380">
        <v>0</v>
      </c>
      <c r="C315" s="381">
        <v>37.438000000000002</v>
      </c>
      <c r="D315" s="381">
        <v>37.438000000000002</v>
      </c>
      <c r="E315" s="382">
        <v>0</v>
      </c>
      <c r="F315" s="380">
        <v>0</v>
      </c>
      <c r="G315" s="381">
        <v>0</v>
      </c>
      <c r="H315" s="381">
        <v>1.36</v>
      </c>
      <c r="I315" s="381">
        <v>15.24</v>
      </c>
      <c r="J315" s="381">
        <v>15.24</v>
      </c>
      <c r="K315" s="383">
        <v>0</v>
      </c>
      <c r="L315" s="123"/>
      <c r="M315" s="379" t="str">
        <f t="shared" si="4"/>
        <v/>
      </c>
    </row>
    <row r="316" spans="1:13" ht="14.45" customHeight="1" x14ac:dyDescent="0.2">
      <c r="A316" s="384" t="s">
        <v>530</v>
      </c>
      <c r="B316" s="380">
        <v>0</v>
      </c>
      <c r="C316" s="381">
        <v>1888.3559399999999</v>
      </c>
      <c r="D316" s="381">
        <v>1888.3559399999999</v>
      </c>
      <c r="E316" s="382">
        <v>0</v>
      </c>
      <c r="F316" s="380">
        <v>0</v>
      </c>
      <c r="G316" s="381">
        <v>0</v>
      </c>
      <c r="H316" s="381">
        <v>164.934</v>
      </c>
      <c r="I316" s="381">
        <v>1105.8452600000001</v>
      </c>
      <c r="J316" s="381">
        <v>1105.8452600000001</v>
      </c>
      <c r="K316" s="383">
        <v>0</v>
      </c>
      <c r="L316" s="123"/>
      <c r="M316" s="379" t="str">
        <f t="shared" si="4"/>
        <v>X</v>
      </c>
    </row>
    <row r="317" spans="1:13" ht="14.45" customHeight="1" x14ac:dyDescent="0.2">
      <c r="A317" s="384" t="s">
        <v>531</v>
      </c>
      <c r="B317" s="380">
        <v>0</v>
      </c>
      <c r="C317" s="381">
        <v>1.1000000000000001</v>
      </c>
      <c r="D317" s="381">
        <v>1.1000000000000001</v>
      </c>
      <c r="E317" s="382">
        <v>0</v>
      </c>
      <c r="F317" s="380">
        <v>0</v>
      </c>
      <c r="G317" s="381">
        <v>0</v>
      </c>
      <c r="H317" s="381">
        <v>0</v>
      </c>
      <c r="I317" s="381">
        <v>0.66</v>
      </c>
      <c r="J317" s="381">
        <v>0.66</v>
      </c>
      <c r="K317" s="383">
        <v>0</v>
      </c>
      <c r="L317" s="123"/>
      <c r="M317" s="379" t="str">
        <f t="shared" si="4"/>
        <v/>
      </c>
    </row>
    <row r="318" spans="1:13" ht="14.45" customHeight="1" x14ac:dyDescent="0.2">
      <c r="A318" s="384" t="s">
        <v>532</v>
      </c>
      <c r="B318" s="380">
        <v>0</v>
      </c>
      <c r="C318" s="381">
        <v>13.017700000000001</v>
      </c>
      <c r="D318" s="381">
        <v>13.017700000000001</v>
      </c>
      <c r="E318" s="382">
        <v>0</v>
      </c>
      <c r="F318" s="380">
        <v>0</v>
      </c>
      <c r="G318" s="381">
        <v>0</v>
      </c>
      <c r="H318" s="381">
        <v>0</v>
      </c>
      <c r="I318" s="381">
        <v>5.7448999999999995</v>
      </c>
      <c r="J318" s="381">
        <v>5.7448999999999995</v>
      </c>
      <c r="K318" s="383">
        <v>0</v>
      </c>
      <c r="L318" s="123"/>
      <c r="M318" s="379" t="str">
        <f t="shared" si="4"/>
        <v/>
      </c>
    </row>
    <row r="319" spans="1:13" ht="14.45" customHeight="1" x14ac:dyDescent="0.2">
      <c r="A319" s="384" t="s">
        <v>533</v>
      </c>
      <c r="B319" s="380">
        <v>0</v>
      </c>
      <c r="C319" s="381">
        <v>1874.2382399999999</v>
      </c>
      <c r="D319" s="381">
        <v>1874.2382399999999</v>
      </c>
      <c r="E319" s="382">
        <v>0</v>
      </c>
      <c r="F319" s="380">
        <v>0</v>
      </c>
      <c r="G319" s="381">
        <v>0</v>
      </c>
      <c r="H319" s="381">
        <v>164.934</v>
      </c>
      <c r="I319" s="381">
        <v>1099.4403600000001</v>
      </c>
      <c r="J319" s="381">
        <v>1099.4403600000001</v>
      </c>
      <c r="K319" s="383">
        <v>0</v>
      </c>
      <c r="L319" s="123"/>
      <c r="M319" s="379" t="str">
        <f t="shared" si="4"/>
        <v/>
      </c>
    </row>
    <row r="320" spans="1:13" ht="14.45" customHeight="1" x14ac:dyDescent="0.2">
      <c r="A320" s="384" t="s">
        <v>534</v>
      </c>
      <c r="B320" s="380">
        <v>0</v>
      </c>
      <c r="C320" s="381">
        <v>7.9701300000000002</v>
      </c>
      <c r="D320" s="381">
        <v>7.9701300000000002</v>
      </c>
      <c r="E320" s="382">
        <v>0</v>
      </c>
      <c r="F320" s="380">
        <v>0</v>
      </c>
      <c r="G320" s="381">
        <v>0</v>
      </c>
      <c r="H320" s="381">
        <v>1.1527100000000001</v>
      </c>
      <c r="I320" s="381">
        <v>5.7281499999999994</v>
      </c>
      <c r="J320" s="381">
        <v>5.7281499999999994</v>
      </c>
      <c r="K320" s="383">
        <v>0</v>
      </c>
      <c r="L320" s="123"/>
      <c r="M320" s="379" t="str">
        <f t="shared" si="4"/>
        <v>X</v>
      </c>
    </row>
    <row r="321" spans="1:13" ht="14.45" customHeight="1" x14ac:dyDescent="0.2">
      <c r="A321" s="384" t="s">
        <v>535</v>
      </c>
      <c r="B321" s="380">
        <v>0</v>
      </c>
      <c r="C321" s="381">
        <v>7.9701300000000002</v>
      </c>
      <c r="D321" s="381">
        <v>7.9701300000000002</v>
      </c>
      <c r="E321" s="382">
        <v>0</v>
      </c>
      <c r="F321" s="380">
        <v>0</v>
      </c>
      <c r="G321" s="381">
        <v>0</v>
      </c>
      <c r="H321" s="381">
        <v>1.1527100000000001</v>
      </c>
      <c r="I321" s="381">
        <v>5.7281499999999994</v>
      </c>
      <c r="J321" s="381">
        <v>5.7281499999999994</v>
      </c>
      <c r="K321" s="383">
        <v>0</v>
      </c>
      <c r="L321" s="123"/>
      <c r="M321" s="379" t="str">
        <f t="shared" si="4"/>
        <v/>
      </c>
    </row>
    <row r="322" spans="1:13" ht="14.45" customHeight="1" x14ac:dyDescent="0.2">
      <c r="A322" s="384" t="s">
        <v>536</v>
      </c>
      <c r="B322" s="380">
        <v>0</v>
      </c>
      <c r="C322" s="381">
        <v>27.851839999999999</v>
      </c>
      <c r="D322" s="381">
        <v>27.851839999999999</v>
      </c>
      <c r="E322" s="382">
        <v>0</v>
      </c>
      <c r="F322" s="380">
        <v>0</v>
      </c>
      <c r="G322" s="381">
        <v>0</v>
      </c>
      <c r="H322" s="381">
        <v>0</v>
      </c>
      <c r="I322" s="381">
        <v>0</v>
      </c>
      <c r="J322" s="381">
        <v>0</v>
      </c>
      <c r="K322" s="383">
        <v>0</v>
      </c>
      <c r="L322" s="123"/>
      <c r="M322" s="379" t="str">
        <f t="shared" si="4"/>
        <v>X</v>
      </c>
    </row>
    <row r="323" spans="1:13" ht="14.45" customHeight="1" x14ac:dyDescent="0.2">
      <c r="A323" s="384" t="s">
        <v>537</v>
      </c>
      <c r="B323" s="380">
        <v>0</v>
      </c>
      <c r="C323" s="381">
        <v>27.851839999999999</v>
      </c>
      <c r="D323" s="381">
        <v>27.851839999999999</v>
      </c>
      <c r="E323" s="382">
        <v>0</v>
      </c>
      <c r="F323" s="380">
        <v>0</v>
      </c>
      <c r="G323" s="381">
        <v>0</v>
      </c>
      <c r="H323" s="381">
        <v>0</v>
      </c>
      <c r="I323" s="381">
        <v>0</v>
      </c>
      <c r="J323" s="381">
        <v>0</v>
      </c>
      <c r="K323" s="383">
        <v>0</v>
      </c>
      <c r="L323" s="123"/>
      <c r="M323" s="379" t="str">
        <f t="shared" si="4"/>
        <v/>
      </c>
    </row>
    <row r="324" spans="1:13" ht="14.45" customHeight="1" x14ac:dyDescent="0.2">
      <c r="A324" s="384" t="s">
        <v>538</v>
      </c>
      <c r="B324" s="380">
        <v>0</v>
      </c>
      <c r="C324" s="381">
        <v>1864.38408</v>
      </c>
      <c r="D324" s="381">
        <v>1864.38408</v>
      </c>
      <c r="E324" s="382">
        <v>0</v>
      </c>
      <c r="F324" s="380">
        <v>0</v>
      </c>
      <c r="G324" s="381">
        <v>0</v>
      </c>
      <c r="H324" s="381">
        <v>122.47264</v>
      </c>
      <c r="I324" s="381">
        <v>1178.5683600000002</v>
      </c>
      <c r="J324" s="381">
        <v>1178.5683600000002</v>
      </c>
      <c r="K324" s="383">
        <v>0</v>
      </c>
      <c r="L324" s="123"/>
      <c r="M324" s="379" t="str">
        <f t="shared" si="4"/>
        <v>X</v>
      </c>
    </row>
    <row r="325" spans="1:13" ht="14.45" customHeight="1" x14ac:dyDescent="0.2">
      <c r="A325" s="384" t="s">
        <v>539</v>
      </c>
      <c r="B325" s="380">
        <v>0</v>
      </c>
      <c r="C325" s="381">
        <v>1864.38408</v>
      </c>
      <c r="D325" s="381">
        <v>1864.38408</v>
      </c>
      <c r="E325" s="382">
        <v>0</v>
      </c>
      <c r="F325" s="380">
        <v>0</v>
      </c>
      <c r="G325" s="381">
        <v>0</v>
      </c>
      <c r="H325" s="381">
        <v>122.47264</v>
      </c>
      <c r="I325" s="381">
        <v>1178.5683600000002</v>
      </c>
      <c r="J325" s="381">
        <v>1178.5683600000002</v>
      </c>
      <c r="K325" s="383">
        <v>0</v>
      </c>
      <c r="L325" s="123"/>
      <c r="M325" s="379" t="str">
        <f t="shared" si="4"/>
        <v/>
      </c>
    </row>
    <row r="326" spans="1:13" ht="14.45" customHeight="1" x14ac:dyDescent="0.2">
      <c r="A326" s="384" t="s">
        <v>540</v>
      </c>
      <c r="B326" s="380">
        <v>0</v>
      </c>
      <c r="C326" s="381">
        <v>11.917999999999999</v>
      </c>
      <c r="D326" s="381">
        <v>11.917999999999999</v>
      </c>
      <c r="E326" s="382">
        <v>0</v>
      </c>
      <c r="F326" s="380">
        <v>0</v>
      </c>
      <c r="G326" s="381">
        <v>0</v>
      </c>
      <c r="H326" s="381">
        <v>0</v>
      </c>
      <c r="I326" s="381">
        <v>-31.785</v>
      </c>
      <c r="J326" s="381">
        <v>-31.785</v>
      </c>
      <c r="K326" s="383">
        <v>0</v>
      </c>
      <c r="L326" s="123"/>
      <c r="M326" s="379" t="str">
        <f t="shared" ref="M326:M389" si="5">IF(A326="HV","HV",IF(OR(LEFT(A326,16)="               5",LEFT(A326,16)="               6",LEFT(A326,16)="               7",LEFT(A326,16)="               8"),"X",""))</f>
        <v>X</v>
      </c>
    </row>
    <row r="327" spans="1:13" ht="14.45" customHeight="1" x14ac:dyDescent="0.2">
      <c r="A327" s="384" t="s">
        <v>541</v>
      </c>
      <c r="B327" s="380">
        <v>0</v>
      </c>
      <c r="C327" s="381">
        <v>11.917999999999999</v>
      </c>
      <c r="D327" s="381">
        <v>11.917999999999999</v>
      </c>
      <c r="E327" s="382">
        <v>0</v>
      </c>
      <c r="F327" s="380">
        <v>0</v>
      </c>
      <c r="G327" s="381">
        <v>0</v>
      </c>
      <c r="H327" s="381">
        <v>0</v>
      </c>
      <c r="I327" s="381">
        <v>0</v>
      </c>
      <c r="J327" s="381">
        <v>0</v>
      </c>
      <c r="K327" s="383">
        <v>0</v>
      </c>
      <c r="L327" s="123"/>
      <c r="M327" s="379" t="str">
        <f t="shared" si="5"/>
        <v/>
      </c>
    </row>
    <row r="328" spans="1:13" ht="14.45" customHeight="1" x14ac:dyDescent="0.2">
      <c r="A328" s="384" t="s">
        <v>542</v>
      </c>
      <c r="B328" s="380">
        <v>0</v>
      </c>
      <c r="C328" s="381">
        <v>0</v>
      </c>
      <c r="D328" s="381">
        <v>0</v>
      </c>
      <c r="E328" s="382">
        <v>0</v>
      </c>
      <c r="F328" s="380">
        <v>0</v>
      </c>
      <c r="G328" s="381">
        <v>0</v>
      </c>
      <c r="H328" s="381">
        <v>0</v>
      </c>
      <c r="I328" s="381">
        <v>-31.785</v>
      </c>
      <c r="J328" s="381">
        <v>-31.785</v>
      </c>
      <c r="K328" s="383">
        <v>0</v>
      </c>
      <c r="L328" s="123"/>
      <c r="M328" s="379" t="str">
        <f t="shared" si="5"/>
        <v/>
      </c>
    </row>
    <row r="329" spans="1:13" ht="14.45" customHeight="1" x14ac:dyDescent="0.2">
      <c r="A329" s="384" t="s">
        <v>543</v>
      </c>
      <c r="B329" s="380">
        <v>0</v>
      </c>
      <c r="C329" s="381">
        <v>5317.2565400000003</v>
      </c>
      <c r="D329" s="381">
        <v>5317.2565400000003</v>
      </c>
      <c r="E329" s="382">
        <v>0</v>
      </c>
      <c r="F329" s="380">
        <v>0</v>
      </c>
      <c r="G329" s="381">
        <v>0</v>
      </c>
      <c r="H329" s="381">
        <v>474.62932000000001</v>
      </c>
      <c r="I329" s="381">
        <v>3124.1996200000003</v>
      </c>
      <c r="J329" s="381">
        <v>3124.1996200000003</v>
      </c>
      <c r="K329" s="383">
        <v>0</v>
      </c>
      <c r="L329" s="123"/>
      <c r="M329" s="379" t="str">
        <f t="shared" si="5"/>
        <v>X</v>
      </c>
    </row>
    <row r="330" spans="1:13" ht="14.45" customHeight="1" x14ac:dyDescent="0.2">
      <c r="A330" s="384" t="s">
        <v>544</v>
      </c>
      <c r="B330" s="380">
        <v>0</v>
      </c>
      <c r="C330" s="381">
        <v>5317.2565400000003</v>
      </c>
      <c r="D330" s="381">
        <v>5317.2565400000003</v>
      </c>
      <c r="E330" s="382">
        <v>0</v>
      </c>
      <c r="F330" s="380">
        <v>0</v>
      </c>
      <c r="G330" s="381">
        <v>0</v>
      </c>
      <c r="H330" s="381">
        <v>474.62932000000001</v>
      </c>
      <c r="I330" s="381">
        <v>3124.1996200000003</v>
      </c>
      <c r="J330" s="381">
        <v>3124.1996200000003</v>
      </c>
      <c r="K330" s="383">
        <v>0</v>
      </c>
      <c r="L330" s="123"/>
      <c r="M330" s="379" t="str">
        <f t="shared" si="5"/>
        <v/>
      </c>
    </row>
    <row r="331" spans="1:13" ht="14.45" customHeight="1" x14ac:dyDescent="0.2">
      <c r="A331" s="384" t="s">
        <v>545</v>
      </c>
      <c r="B331" s="380">
        <v>0</v>
      </c>
      <c r="C331" s="381">
        <v>38.681089999999998</v>
      </c>
      <c r="D331" s="381">
        <v>38.681089999999998</v>
      </c>
      <c r="E331" s="382">
        <v>0</v>
      </c>
      <c r="F331" s="380">
        <v>0</v>
      </c>
      <c r="G331" s="381">
        <v>0</v>
      </c>
      <c r="H331" s="381">
        <v>0</v>
      </c>
      <c r="I331" s="381">
        <v>17.122409999999999</v>
      </c>
      <c r="J331" s="381">
        <v>17.122409999999999</v>
      </c>
      <c r="K331" s="383">
        <v>0</v>
      </c>
      <c r="L331" s="123"/>
      <c r="M331" s="379" t="str">
        <f t="shared" si="5"/>
        <v>X</v>
      </c>
    </row>
    <row r="332" spans="1:13" ht="14.45" customHeight="1" x14ac:dyDescent="0.2">
      <c r="A332" s="384" t="s">
        <v>546</v>
      </c>
      <c r="B332" s="380">
        <v>0</v>
      </c>
      <c r="C332" s="381">
        <v>0.12662000000000001</v>
      </c>
      <c r="D332" s="381">
        <v>0.12662000000000001</v>
      </c>
      <c r="E332" s="382">
        <v>0</v>
      </c>
      <c r="F332" s="380">
        <v>0</v>
      </c>
      <c r="G332" s="381">
        <v>0</v>
      </c>
      <c r="H332" s="381">
        <v>0</v>
      </c>
      <c r="I332" s="381">
        <v>0</v>
      </c>
      <c r="J332" s="381">
        <v>0</v>
      </c>
      <c r="K332" s="383">
        <v>0</v>
      </c>
      <c r="L332" s="123"/>
      <c r="M332" s="379" t="str">
        <f t="shared" si="5"/>
        <v/>
      </c>
    </row>
    <row r="333" spans="1:13" ht="14.45" customHeight="1" x14ac:dyDescent="0.2">
      <c r="A333" s="384" t="s">
        <v>547</v>
      </c>
      <c r="B333" s="380">
        <v>0</v>
      </c>
      <c r="C333" s="381">
        <v>0</v>
      </c>
      <c r="D333" s="381">
        <v>0</v>
      </c>
      <c r="E333" s="382">
        <v>0</v>
      </c>
      <c r="F333" s="380">
        <v>0</v>
      </c>
      <c r="G333" s="381">
        <v>0</v>
      </c>
      <c r="H333" s="381">
        <v>0</v>
      </c>
      <c r="I333" s="381">
        <v>6.5930000000000002E-2</v>
      </c>
      <c r="J333" s="381">
        <v>6.5930000000000002E-2</v>
      </c>
      <c r="K333" s="383">
        <v>0</v>
      </c>
      <c r="L333" s="123"/>
      <c r="M333" s="379" t="str">
        <f t="shared" si="5"/>
        <v/>
      </c>
    </row>
    <row r="334" spans="1:13" ht="14.45" customHeight="1" x14ac:dyDescent="0.2">
      <c r="A334" s="384" t="s">
        <v>548</v>
      </c>
      <c r="B334" s="380">
        <v>0</v>
      </c>
      <c r="C334" s="381">
        <v>0</v>
      </c>
      <c r="D334" s="381">
        <v>0</v>
      </c>
      <c r="E334" s="382">
        <v>0</v>
      </c>
      <c r="F334" s="380">
        <v>0</v>
      </c>
      <c r="G334" s="381">
        <v>0</v>
      </c>
      <c r="H334" s="381">
        <v>0</v>
      </c>
      <c r="I334" s="381">
        <v>1.6000000000000001E-4</v>
      </c>
      <c r="J334" s="381">
        <v>1.6000000000000001E-4</v>
      </c>
      <c r="K334" s="383">
        <v>0</v>
      </c>
      <c r="L334" s="123"/>
      <c r="M334" s="379" t="str">
        <f t="shared" si="5"/>
        <v/>
      </c>
    </row>
    <row r="335" spans="1:13" ht="14.45" customHeight="1" x14ac:dyDescent="0.2">
      <c r="A335" s="384" t="s">
        <v>549</v>
      </c>
      <c r="B335" s="380">
        <v>0</v>
      </c>
      <c r="C335" s="381">
        <v>14.164209999999999</v>
      </c>
      <c r="D335" s="381">
        <v>14.164209999999999</v>
      </c>
      <c r="E335" s="382">
        <v>0</v>
      </c>
      <c r="F335" s="380">
        <v>0</v>
      </c>
      <c r="G335" s="381">
        <v>0</v>
      </c>
      <c r="H335" s="381">
        <v>0</v>
      </c>
      <c r="I335" s="381">
        <v>4.92387</v>
      </c>
      <c r="J335" s="381">
        <v>4.92387</v>
      </c>
      <c r="K335" s="383">
        <v>0</v>
      </c>
      <c r="L335" s="123"/>
      <c r="M335" s="379" t="str">
        <f t="shared" si="5"/>
        <v/>
      </c>
    </row>
    <row r="336" spans="1:13" ht="14.45" customHeight="1" x14ac:dyDescent="0.2">
      <c r="A336" s="384" t="s">
        <v>550</v>
      </c>
      <c r="B336" s="380">
        <v>0</v>
      </c>
      <c r="C336" s="381">
        <v>24.390259999999998</v>
      </c>
      <c r="D336" s="381">
        <v>24.390259999999998</v>
      </c>
      <c r="E336" s="382">
        <v>0</v>
      </c>
      <c r="F336" s="380">
        <v>0</v>
      </c>
      <c r="G336" s="381">
        <v>0</v>
      </c>
      <c r="H336" s="381">
        <v>0</v>
      </c>
      <c r="I336" s="381">
        <v>12.13245</v>
      </c>
      <c r="J336" s="381">
        <v>12.13245</v>
      </c>
      <c r="K336" s="383">
        <v>0</v>
      </c>
      <c r="L336" s="123"/>
      <c r="M336" s="379" t="str">
        <f t="shared" si="5"/>
        <v/>
      </c>
    </row>
    <row r="337" spans="1:13" ht="14.45" customHeight="1" x14ac:dyDescent="0.2">
      <c r="A337" s="384" t="s">
        <v>551</v>
      </c>
      <c r="B337" s="380">
        <v>0</v>
      </c>
      <c r="C337" s="381">
        <v>11815.125699999999</v>
      </c>
      <c r="D337" s="381">
        <v>11815.125699999999</v>
      </c>
      <c r="E337" s="382">
        <v>0</v>
      </c>
      <c r="F337" s="380">
        <v>0</v>
      </c>
      <c r="G337" s="381">
        <v>0</v>
      </c>
      <c r="H337" s="381">
        <v>869.53836000000001</v>
      </c>
      <c r="I337" s="381">
        <v>6666.8957399999999</v>
      </c>
      <c r="J337" s="381">
        <v>6666.8957399999999</v>
      </c>
      <c r="K337" s="383">
        <v>0</v>
      </c>
      <c r="L337" s="123"/>
      <c r="M337" s="379" t="str">
        <f t="shared" si="5"/>
        <v/>
      </c>
    </row>
    <row r="338" spans="1:13" ht="14.45" customHeight="1" x14ac:dyDescent="0.2">
      <c r="A338" s="384" t="s">
        <v>552</v>
      </c>
      <c r="B338" s="380">
        <v>0</v>
      </c>
      <c r="C338" s="381">
        <v>11815.125699999999</v>
      </c>
      <c r="D338" s="381">
        <v>11815.125699999999</v>
      </c>
      <c r="E338" s="382">
        <v>0</v>
      </c>
      <c r="F338" s="380">
        <v>0</v>
      </c>
      <c r="G338" s="381">
        <v>0</v>
      </c>
      <c r="H338" s="381">
        <v>869.53836000000001</v>
      </c>
      <c r="I338" s="381">
        <v>6666.8957399999999</v>
      </c>
      <c r="J338" s="381">
        <v>6666.8957399999999</v>
      </c>
      <c r="K338" s="383">
        <v>0</v>
      </c>
      <c r="L338" s="123"/>
      <c r="M338" s="379" t="str">
        <f t="shared" si="5"/>
        <v/>
      </c>
    </row>
    <row r="339" spans="1:13" ht="14.45" customHeight="1" x14ac:dyDescent="0.2">
      <c r="A339" s="384" t="s">
        <v>553</v>
      </c>
      <c r="B339" s="380">
        <v>0</v>
      </c>
      <c r="C339" s="381">
        <v>11815.125699999999</v>
      </c>
      <c r="D339" s="381">
        <v>11815.125699999999</v>
      </c>
      <c r="E339" s="382">
        <v>0</v>
      </c>
      <c r="F339" s="380">
        <v>0</v>
      </c>
      <c r="G339" s="381">
        <v>0</v>
      </c>
      <c r="H339" s="381">
        <v>869.53836000000001</v>
      </c>
      <c r="I339" s="381">
        <v>6666.8957399999999</v>
      </c>
      <c r="J339" s="381">
        <v>6666.8957399999999</v>
      </c>
      <c r="K339" s="383">
        <v>0</v>
      </c>
      <c r="L339" s="123"/>
      <c r="M339" s="379" t="str">
        <f t="shared" si="5"/>
        <v/>
      </c>
    </row>
    <row r="340" spans="1:13" ht="14.45" customHeight="1" x14ac:dyDescent="0.2">
      <c r="A340" s="384" t="s">
        <v>554</v>
      </c>
      <c r="B340" s="380">
        <v>0</v>
      </c>
      <c r="C340" s="381">
        <v>10376.009099999999</v>
      </c>
      <c r="D340" s="381">
        <v>10376.009099999999</v>
      </c>
      <c r="E340" s="382">
        <v>0</v>
      </c>
      <c r="F340" s="380">
        <v>0</v>
      </c>
      <c r="G340" s="381">
        <v>0</v>
      </c>
      <c r="H340" s="381">
        <v>811.62335999999993</v>
      </c>
      <c r="I340" s="381">
        <v>6101.48074</v>
      </c>
      <c r="J340" s="381">
        <v>6101.48074</v>
      </c>
      <c r="K340" s="383">
        <v>0</v>
      </c>
      <c r="L340" s="123"/>
      <c r="M340" s="379" t="str">
        <f t="shared" si="5"/>
        <v>X</v>
      </c>
    </row>
    <row r="341" spans="1:13" ht="14.45" customHeight="1" x14ac:dyDescent="0.2">
      <c r="A341" s="384" t="s">
        <v>555</v>
      </c>
      <c r="B341" s="380">
        <v>0</v>
      </c>
      <c r="C341" s="381">
        <v>589.13900000000001</v>
      </c>
      <c r="D341" s="381">
        <v>589.13900000000001</v>
      </c>
      <c r="E341" s="382">
        <v>0</v>
      </c>
      <c r="F341" s="380">
        <v>0</v>
      </c>
      <c r="G341" s="381">
        <v>0</v>
      </c>
      <c r="H341" s="381">
        <v>0</v>
      </c>
      <c r="I341" s="381">
        <v>320.31700000000001</v>
      </c>
      <c r="J341" s="381">
        <v>320.31700000000001</v>
      </c>
      <c r="K341" s="383">
        <v>0</v>
      </c>
      <c r="L341" s="123"/>
      <c r="M341" s="379" t="str">
        <f t="shared" si="5"/>
        <v/>
      </c>
    </row>
    <row r="342" spans="1:13" ht="14.45" customHeight="1" x14ac:dyDescent="0.2">
      <c r="A342" s="384" t="s">
        <v>556</v>
      </c>
      <c r="B342" s="380">
        <v>0</v>
      </c>
      <c r="C342" s="381">
        <v>9786.8701000000001</v>
      </c>
      <c r="D342" s="381">
        <v>9786.8701000000001</v>
      </c>
      <c r="E342" s="382">
        <v>0</v>
      </c>
      <c r="F342" s="380">
        <v>0</v>
      </c>
      <c r="G342" s="381">
        <v>0</v>
      </c>
      <c r="H342" s="381">
        <v>811.62335999999993</v>
      </c>
      <c r="I342" s="381">
        <v>5781.16374</v>
      </c>
      <c r="J342" s="381">
        <v>5781.16374</v>
      </c>
      <c r="K342" s="383">
        <v>0</v>
      </c>
      <c r="L342" s="123"/>
      <c r="M342" s="379" t="str">
        <f t="shared" si="5"/>
        <v/>
      </c>
    </row>
    <row r="343" spans="1:13" ht="14.45" customHeight="1" x14ac:dyDescent="0.2">
      <c r="A343" s="384" t="s">
        <v>557</v>
      </c>
      <c r="B343" s="380">
        <v>0</v>
      </c>
      <c r="C343" s="381">
        <v>1439.1166000000001</v>
      </c>
      <c r="D343" s="381">
        <v>1439.1166000000001</v>
      </c>
      <c r="E343" s="382">
        <v>0</v>
      </c>
      <c r="F343" s="380">
        <v>0</v>
      </c>
      <c r="G343" s="381">
        <v>0</v>
      </c>
      <c r="H343" s="381">
        <v>57.914999999999999</v>
      </c>
      <c r="I343" s="381">
        <v>565.41499999999996</v>
      </c>
      <c r="J343" s="381">
        <v>565.41499999999996</v>
      </c>
      <c r="K343" s="383">
        <v>0</v>
      </c>
      <c r="L343" s="123"/>
      <c r="M343" s="379" t="str">
        <f t="shared" si="5"/>
        <v>X</v>
      </c>
    </row>
    <row r="344" spans="1:13" ht="14.45" customHeight="1" x14ac:dyDescent="0.2">
      <c r="A344" s="384" t="s">
        <v>558</v>
      </c>
      <c r="B344" s="380">
        <v>0</v>
      </c>
      <c r="C344" s="381">
        <v>1439.1166000000001</v>
      </c>
      <c r="D344" s="381">
        <v>1439.1166000000001</v>
      </c>
      <c r="E344" s="382">
        <v>0</v>
      </c>
      <c r="F344" s="380">
        <v>0</v>
      </c>
      <c r="G344" s="381">
        <v>0</v>
      </c>
      <c r="H344" s="381">
        <v>57.914999999999999</v>
      </c>
      <c r="I344" s="381">
        <v>565.41499999999996</v>
      </c>
      <c r="J344" s="381">
        <v>565.41499999999996</v>
      </c>
      <c r="K344" s="383">
        <v>0</v>
      </c>
      <c r="L344" s="123"/>
      <c r="M344" s="379" t="str">
        <f t="shared" si="5"/>
        <v/>
      </c>
    </row>
    <row r="345" spans="1:13" ht="14.45" customHeight="1" x14ac:dyDescent="0.2">
      <c r="A345" s="384"/>
      <c r="B345" s="380"/>
      <c r="C345" s="381"/>
      <c r="D345" s="381"/>
      <c r="E345" s="382"/>
      <c r="F345" s="380"/>
      <c r="G345" s="381"/>
      <c r="H345" s="381"/>
      <c r="I345" s="381"/>
      <c r="J345" s="381"/>
      <c r="K345" s="383"/>
      <c r="L345" s="123"/>
      <c r="M345" s="379" t="str">
        <f t="shared" si="5"/>
        <v/>
      </c>
    </row>
    <row r="346" spans="1:13" ht="14.45" customHeight="1" x14ac:dyDescent="0.2">
      <c r="A346" s="384"/>
      <c r="B346" s="380"/>
      <c r="C346" s="381"/>
      <c r="D346" s="381"/>
      <c r="E346" s="382"/>
      <c r="F346" s="380"/>
      <c r="G346" s="381"/>
      <c r="H346" s="381"/>
      <c r="I346" s="381"/>
      <c r="J346" s="381"/>
      <c r="K346" s="383"/>
      <c r="L346" s="123"/>
      <c r="M346" s="379" t="str">
        <f t="shared" si="5"/>
        <v/>
      </c>
    </row>
    <row r="347" spans="1:13" ht="14.45" customHeight="1" x14ac:dyDescent="0.2">
      <c r="A347" s="384"/>
      <c r="B347" s="380"/>
      <c r="C347" s="381"/>
      <c r="D347" s="381"/>
      <c r="E347" s="382"/>
      <c r="F347" s="380"/>
      <c r="G347" s="381"/>
      <c r="H347" s="381"/>
      <c r="I347" s="381"/>
      <c r="J347" s="381"/>
      <c r="K347" s="383"/>
      <c r="L347" s="123"/>
      <c r="M347" s="379" t="str">
        <f t="shared" si="5"/>
        <v/>
      </c>
    </row>
    <row r="348" spans="1:13" ht="14.45" customHeight="1" x14ac:dyDescent="0.2">
      <c r="A348" s="384"/>
      <c r="B348" s="380"/>
      <c r="C348" s="381"/>
      <c r="D348" s="381"/>
      <c r="E348" s="382"/>
      <c r="F348" s="380"/>
      <c r="G348" s="381"/>
      <c r="H348" s="381"/>
      <c r="I348" s="381"/>
      <c r="J348" s="381"/>
      <c r="K348" s="383"/>
      <c r="L348" s="123"/>
      <c r="M348" s="379" t="str">
        <f t="shared" si="5"/>
        <v/>
      </c>
    </row>
    <row r="349" spans="1:13" ht="14.45" customHeight="1" x14ac:dyDescent="0.2">
      <c r="A349" s="384"/>
      <c r="B349" s="380"/>
      <c r="C349" s="381"/>
      <c r="D349" s="381"/>
      <c r="E349" s="382"/>
      <c r="F349" s="380"/>
      <c r="G349" s="381"/>
      <c r="H349" s="381"/>
      <c r="I349" s="381"/>
      <c r="J349" s="381"/>
      <c r="K349" s="383"/>
      <c r="L349" s="123"/>
      <c r="M349" s="379" t="str">
        <f t="shared" si="5"/>
        <v/>
      </c>
    </row>
    <row r="350" spans="1:13" ht="14.45" customHeight="1" x14ac:dyDescent="0.2">
      <c r="A350" s="384"/>
      <c r="B350" s="380"/>
      <c r="C350" s="381"/>
      <c r="D350" s="381"/>
      <c r="E350" s="382"/>
      <c r="F350" s="380"/>
      <c r="G350" s="381"/>
      <c r="H350" s="381"/>
      <c r="I350" s="381"/>
      <c r="J350" s="381"/>
      <c r="K350" s="383"/>
      <c r="L350" s="123"/>
      <c r="M350" s="379" t="str">
        <f t="shared" si="5"/>
        <v/>
      </c>
    </row>
    <row r="351" spans="1:13" ht="14.45" customHeight="1" x14ac:dyDescent="0.2">
      <c r="A351" s="384"/>
      <c r="B351" s="380"/>
      <c r="C351" s="381"/>
      <c r="D351" s="381"/>
      <c r="E351" s="382"/>
      <c r="F351" s="380"/>
      <c r="G351" s="381"/>
      <c r="H351" s="381"/>
      <c r="I351" s="381"/>
      <c r="J351" s="381"/>
      <c r="K351" s="383"/>
      <c r="L351" s="123"/>
      <c r="M351" s="379" t="str">
        <f t="shared" si="5"/>
        <v/>
      </c>
    </row>
    <row r="352" spans="1:13" ht="14.45" customHeight="1" x14ac:dyDescent="0.2">
      <c r="A352" s="384"/>
      <c r="B352" s="380"/>
      <c r="C352" s="381"/>
      <c r="D352" s="381"/>
      <c r="E352" s="382"/>
      <c r="F352" s="380"/>
      <c r="G352" s="381"/>
      <c r="H352" s="381"/>
      <c r="I352" s="381"/>
      <c r="J352" s="381"/>
      <c r="K352" s="383"/>
      <c r="L352" s="123"/>
      <c r="M352" s="379" t="str">
        <f t="shared" si="5"/>
        <v/>
      </c>
    </row>
    <row r="353" spans="1:13" ht="14.45" customHeight="1" x14ac:dyDescent="0.2">
      <c r="A353" s="384"/>
      <c r="B353" s="380"/>
      <c r="C353" s="381"/>
      <c r="D353" s="381"/>
      <c r="E353" s="382"/>
      <c r="F353" s="380"/>
      <c r="G353" s="381"/>
      <c r="H353" s="381"/>
      <c r="I353" s="381"/>
      <c r="J353" s="381"/>
      <c r="K353" s="383"/>
      <c r="L353" s="123"/>
      <c r="M353" s="379" t="str">
        <f t="shared" si="5"/>
        <v/>
      </c>
    </row>
    <row r="354" spans="1:13" ht="14.45" customHeight="1" x14ac:dyDescent="0.2">
      <c r="A354" s="384"/>
      <c r="B354" s="380"/>
      <c r="C354" s="381"/>
      <c r="D354" s="381"/>
      <c r="E354" s="382"/>
      <c r="F354" s="380"/>
      <c r="G354" s="381"/>
      <c r="H354" s="381"/>
      <c r="I354" s="381"/>
      <c r="J354" s="381"/>
      <c r="K354" s="383"/>
      <c r="L354" s="123"/>
      <c r="M354" s="379" t="str">
        <f t="shared" si="5"/>
        <v/>
      </c>
    </row>
    <row r="355" spans="1:13" ht="14.45" customHeight="1" x14ac:dyDescent="0.2">
      <c r="A355" s="384"/>
      <c r="B355" s="380"/>
      <c r="C355" s="381"/>
      <c r="D355" s="381"/>
      <c r="E355" s="382"/>
      <c r="F355" s="380"/>
      <c r="G355" s="381"/>
      <c r="H355" s="381"/>
      <c r="I355" s="381"/>
      <c r="J355" s="381"/>
      <c r="K355" s="383"/>
      <c r="L355" s="123"/>
      <c r="M355" s="379" t="str">
        <f t="shared" si="5"/>
        <v/>
      </c>
    </row>
    <row r="356" spans="1:13" ht="14.45" customHeight="1" x14ac:dyDescent="0.2">
      <c r="A356" s="384"/>
      <c r="B356" s="380"/>
      <c r="C356" s="381"/>
      <c r="D356" s="381"/>
      <c r="E356" s="382"/>
      <c r="F356" s="380"/>
      <c r="G356" s="381"/>
      <c r="H356" s="381"/>
      <c r="I356" s="381"/>
      <c r="J356" s="381"/>
      <c r="K356" s="383"/>
      <c r="L356" s="123"/>
      <c r="M356" s="379" t="str">
        <f t="shared" si="5"/>
        <v/>
      </c>
    </row>
    <row r="357" spans="1:13" ht="14.45" customHeight="1" x14ac:dyDescent="0.2">
      <c r="A357" s="384"/>
      <c r="B357" s="380"/>
      <c r="C357" s="381"/>
      <c r="D357" s="381"/>
      <c r="E357" s="382"/>
      <c r="F357" s="380"/>
      <c r="G357" s="381"/>
      <c r="H357" s="381"/>
      <c r="I357" s="381"/>
      <c r="J357" s="381"/>
      <c r="K357" s="383"/>
      <c r="L357" s="123"/>
      <c r="M357" s="379" t="str">
        <f t="shared" si="5"/>
        <v/>
      </c>
    </row>
    <row r="358" spans="1:13" ht="14.45" customHeight="1" x14ac:dyDescent="0.2">
      <c r="A358" s="384"/>
      <c r="B358" s="380"/>
      <c r="C358" s="381"/>
      <c r="D358" s="381"/>
      <c r="E358" s="382"/>
      <c r="F358" s="380"/>
      <c r="G358" s="381"/>
      <c r="H358" s="381"/>
      <c r="I358" s="381"/>
      <c r="J358" s="381"/>
      <c r="K358" s="383"/>
      <c r="L358" s="123"/>
      <c r="M358" s="379" t="str">
        <f t="shared" si="5"/>
        <v/>
      </c>
    </row>
    <row r="359" spans="1:13" ht="14.45" customHeight="1" x14ac:dyDescent="0.2">
      <c r="A359" s="384"/>
      <c r="B359" s="380"/>
      <c r="C359" s="381"/>
      <c r="D359" s="381"/>
      <c r="E359" s="382"/>
      <c r="F359" s="380"/>
      <c r="G359" s="381"/>
      <c r="H359" s="381"/>
      <c r="I359" s="381"/>
      <c r="J359" s="381"/>
      <c r="K359" s="383"/>
      <c r="L359" s="123"/>
      <c r="M359" s="379" t="str">
        <f t="shared" si="5"/>
        <v/>
      </c>
    </row>
    <row r="360" spans="1:13" ht="14.45" customHeight="1" x14ac:dyDescent="0.2">
      <c r="A360" s="384"/>
      <c r="B360" s="380"/>
      <c r="C360" s="381"/>
      <c r="D360" s="381"/>
      <c r="E360" s="382"/>
      <c r="F360" s="380"/>
      <c r="G360" s="381"/>
      <c r="H360" s="381"/>
      <c r="I360" s="381"/>
      <c r="J360" s="381"/>
      <c r="K360" s="383"/>
      <c r="L360" s="123"/>
      <c r="M360" s="379" t="str">
        <f t="shared" si="5"/>
        <v/>
      </c>
    </row>
    <row r="361" spans="1:13" ht="14.45" customHeight="1" x14ac:dyDescent="0.2">
      <c r="A361" s="384"/>
      <c r="B361" s="380"/>
      <c r="C361" s="381"/>
      <c r="D361" s="381"/>
      <c r="E361" s="382"/>
      <c r="F361" s="380"/>
      <c r="G361" s="381"/>
      <c r="H361" s="381"/>
      <c r="I361" s="381"/>
      <c r="J361" s="381"/>
      <c r="K361" s="383"/>
      <c r="L361" s="123"/>
      <c r="M361" s="379" t="str">
        <f t="shared" si="5"/>
        <v/>
      </c>
    </row>
    <row r="362" spans="1:13" ht="14.45" customHeight="1" x14ac:dyDescent="0.2">
      <c r="A362" s="384"/>
      <c r="B362" s="380"/>
      <c r="C362" s="381"/>
      <c r="D362" s="381"/>
      <c r="E362" s="382"/>
      <c r="F362" s="380"/>
      <c r="G362" s="381"/>
      <c r="H362" s="381"/>
      <c r="I362" s="381"/>
      <c r="J362" s="381"/>
      <c r="K362" s="383"/>
      <c r="L362" s="123"/>
      <c r="M362" s="379" t="str">
        <f t="shared" si="5"/>
        <v/>
      </c>
    </row>
    <row r="363" spans="1:13" ht="14.45" customHeight="1" x14ac:dyDescent="0.2">
      <c r="A363" s="384"/>
      <c r="B363" s="380"/>
      <c r="C363" s="381"/>
      <c r="D363" s="381"/>
      <c r="E363" s="382"/>
      <c r="F363" s="380"/>
      <c r="G363" s="381"/>
      <c r="H363" s="381"/>
      <c r="I363" s="381"/>
      <c r="J363" s="381"/>
      <c r="K363" s="383"/>
      <c r="L363" s="123"/>
      <c r="M363" s="379" t="str">
        <f t="shared" si="5"/>
        <v/>
      </c>
    </row>
    <row r="364" spans="1:13" ht="14.45" customHeight="1" x14ac:dyDescent="0.2">
      <c r="A364" s="384"/>
      <c r="B364" s="380"/>
      <c r="C364" s="381"/>
      <c r="D364" s="381"/>
      <c r="E364" s="382"/>
      <c r="F364" s="380"/>
      <c r="G364" s="381"/>
      <c r="H364" s="381"/>
      <c r="I364" s="381"/>
      <c r="J364" s="381"/>
      <c r="K364" s="383"/>
      <c r="L364" s="123"/>
      <c r="M364" s="379" t="str">
        <f t="shared" si="5"/>
        <v/>
      </c>
    </row>
    <row r="365" spans="1:13" ht="14.45" customHeight="1" x14ac:dyDescent="0.2">
      <c r="A365" s="384"/>
      <c r="B365" s="380"/>
      <c r="C365" s="381"/>
      <c r="D365" s="381"/>
      <c r="E365" s="382"/>
      <c r="F365" s="380"/>
      <c r="G365" s="381"/>
      <c r="H365" s="381"/>
      <c r="I365" s="381"/>
      <c r="J365" s="381"/>
      <c r="K365" s="383"/>
      <c r="L365" s="123"/>
      <c r="M365" s="379" t="str">
        <f t="shared" si="5"/>
        <v/>
      </c>
    </row>
    <row r="366" spans="1:13" ht="14.45" customHeight="1" x14ac:dyDescent="0.2">
      <c r="A366" s="384"/>
      <c r="B366" s="380"/>
      <c r="C366" s="381"/>
      <c r="D366" s="381"/>
      <c r="E366" s="382"/>
      <c r="F366" s="380"/>
      <c r="G366" s="381"/>
      <c r="H366" s="381"/>
      <c r="I366" s="381"/>
      <c r="J366" s="381"/>
      <c r="K366" s="383"/>
      <c r="L366" s="123"/>
      <c r="M366" s="379" t="str">
        <f t="shared" si="5"/>
        <v/>
      </c>
    </row>
    <row r="367" spans="1:13" ht="14.45" customHeight="1" x14ac:dyDescent="0.2">
      <c r="A367" s="384"/>
      <c r="B367" s="380"/>
      <c r="C367" s="381"/>
      <c r="D367" s="381"/>
      <c r="E367" s="382"/>
      <c r="F367" s="380"/>
      <c r="G367" s="381"/>
      <c r="H367" s="381"/>
      <c r="I367" s="381"/>
      <c r="J367" s="381"/>
      <c r="K367" s="383"/>
      <c r="L367" s="123"/>
      <c r="M367" s="379" t="str">
        <f t="shared" si="5"/>
        <v/>
      </c>
    </row>
    <row r="368" spans="1:13" ht="14.45" customHeight="1" x14ac:dyDescent="0.2">
      <c r="A368" s="384"/>
      <c r="B368" s="380"/>
      <c r="C368" s="381"/>
      <c r="D368" s="381"/>
      <c r="E368" s="382"/>
      <c r="F368" s="380"/>
      <c r="G368" s="381"/>
      <c r="H368" s="381"/>
      <c r="I368" s="381"/>
      <c r="J368" s="381"/>
      <c r="K368" s="383"/>
      <c r="L368" s="123"/>
      <c r="M368" s="379" t="str">
        <f t="shared" si="5"/>
        <v/>
      </c>
    </row>
    <row r="369" spans="1:13" ht="14.45" customHeight="1" x14ac:dyDescent="0.2">
      <c r="A369" s="384"/>
      <c r="B369" s="380"/>
      <c r="C369" s="381"/>
      <c r="D369" s="381"/>
      <c r="E369" s="382"/>
      <c r="F369" s="380"/>
      <c r="G369" s="381"/>
      <c r="H369" s="381"/>
      <c r="I369" s="381"/>
      <c r="J369" s="381"/>
      <c r="K369" s="383"/>
      <c r="L369" s="123"/>
      <c r="M369" s="379" t="str">
        <f t="shared" si="5"/>
        <v/>
      </c>
    </row>
    <row r="370" spans="1:13" ht="14.45" customHeight="1" x14ac:dyDescent="0.2">
      <c r="A370" s="384"/>
      <c r="B370" s="380"/>
      <c r="C370" s="381"/>
      <c r="D370" s="381"/>
      <c r="E370" s="382"/>
      <c r="F370" s="380"/>
      <c r="G370" s="381"/>
      <c r="H370" s="381"/>
      <c r="I370" s="381"/>
      <c r="J370" s="381"/>
      <c r="K370" s="383"/>
      <c r="L370" s="123"/>
      <c r="M370" s="379" t="str">
        <f t="shared" si="5"/>
        <v/>
      </c>
    </row>
    <row r="371" spans="1:13" ht="14.45" customHeight="1" x14ac:dyDescent="0.2">
      <c r="A371" s="384"/>
      <c r="B371" s="380"/>
      <c r="C371" s="381"/>
      <c r="D371" s="381"/>
      <c r="E371" s="382"/>
      <c r="F371" s="380"/>
      <c r="G371" s="381"/>
      <c r="H371" s="381"/>
      <c r="I371" s="381"/>
      <c r="J371" s="381"/>
      <c r="K371" s="383"/>
      <c r="L371" s="123"/>
      <c r="M371" s="379" t="str">
        <f t="shared" si="5"/>
        <v/>
      </c>
    </row>
    <row r="372" spans="1:13" ht="14.45" customHeight="1" x14ac:dyDescent="0.2">
      <c r="A372" s="384"/>
      <c r="B372" s="380"/>
      <c r="C372" s="381"/>
      <c r="D372" s="381"/>
      <c r="E372" s="382"/>
      <c r="F372" s="380"/>
      <c r="G372" s="381"/>
      <c r="H372" s="381"/>
      <c r="I372" s="381"/>
      <c r="J372" s="381"/>
      <c r="K372" s="383"/>
      <c r="L372" s="123"/>
      <c r="M372" s="379" t="str">
        <f t="shared" si="5"/>
        <v/>
      </c>
    </row>
    <row r="373" spans="1:13" ht="14.45" customHeight="1" x14ac:dyDescent="0.2">
      <c r="A373" s="384"/>
      <c r="B373" s="380"/>
      <c r="C373" s="381"/>
      <c r="D373" s="381"/>
      <c r="E373" s="382"/>
      <c r="F373" s="380"/>
      <c r="G373" s="381"/>
      <c r="H373" s="381"/>
      <c r="I373" s="381"/>
      <c r="J373" s="381"/>
      <c r="K373" s="383"/>
      <c r="L373" s="123"/>
      <c r="M373" s="379" t="str">
        <f t="shared" si="5"/>
        <v/>
      </c>
    </row>
    <row r="374" spans="1:13" ht="14.45" customHeight="1" x14ac:dyDescent="0.2">
      <c r="A374" s="384"/>
      <c r="B374" s="380"/>
      <c r="C374" s="381"/>
      <c r="D374" s="381"/>
      <c r="E374" s="382"/>
      <c r="F374" s="380"/>
      <c r="G374" s="381"/>
      <c r="H374" s="381"/>
      <c r="I374" s="381"/>
      <c r="J374" s="381"/>
      <c r="K374" s="383"/>
      <c r="L374" s="123"/>
      <c r="M374" s="379" t="str">
        <f t="shared" si="5"/>
        <v/>
      </c>
    </row>
    <row r="375" spans="1:13" ht="14.45" customHeight="1" x14ac:dyDescent="0.2">
      <c r="A375" s="384"/>
      <c r="B375" s="380"/>
      <c r="C375" s="381"/>
      <c r="D375" s="381"/>
      <c r="E375" s="382"/>
      <c r="F375" s="380"/>
      <c r="G375" s="381"/>
      <c r="H375" s="381"/>
      <c r="I375" s="381"/>
      <c r="J375" s="381"/>
      <c r="K375" s="383"/>
      <c r="L375" s="123"/>
      <c r="M375" s="379" t="str">
        <f t="shared" si="5"/>
        <v/>
      </c>
    </row>
    <row r="376" spans="1:13" ht="14.45" customHeight="1" x14ac:dyDescent="0.2">
      <c r="A376" s="384"/>
      <c r="B376" s="380"/>
      <c r="C376" s="381"/>
      <c r="D376" s="381"/>
      <c r="E376" s="382"/>
      <c r="F376" s="380"/>
      <c r="G376" s="381"/>
      <c r="H376" s="381"/>
      <c r="I376" s="381"/>
      <c r="J376" s="381"/>
      <c r="K376" s="383"/>
      <c r="L376" s="123"/>
      <c r="M376" s="379" t="str">
        <f t="shared" si="5"/>
        <v/>
      </c>
    </row>
    <row r="377" spans="1:13" ht="14.45" customHeight="1" x14ac:dyDescent="0.2">
      <c r="A377" s="384"/>
      <c r="B377" s="380"/>
      <c r="C377" s="381"/>
      <c r="D377" s="381"/>
      <c r="E377" s="382"/>
      <c r="F377" s="380"/>
      <c r="G377" s="381"/>
      <c r="H377" s="381"/>
      <c r="I377" s="381"/>
      <c r="J377" s="381"/>
      <c r="K377" s="383"/>
      <c r="L377" s="123"/>
      <c r="M377" s="379" t="str">
        <f t="shared" si="5"/>
        <v/>
      </c>
    </row>
    <row r="378" spans="1:13" ht="14.45" customHeight="1" x14ac:dyDescent="0.2">
      <c r="A378" s="384"/>
      <c r="B378" s="380"/>
      <c r="C378" s="381"/>
      <c r="D378" s="381"/>
      <c r="E378" s="382"/>
      <c r="F378" s="380"/>
      <c r="G378" s="381"/>
      <c r="H378" s="381"/>
      <c r="I378" s="381"/>
      <c r="J378" s="381"/>
      <c r="K378" s="383"/>
      <c r="L378" s="123"/>
      <c r="M378" s="379" t="str">
        <f t="shared" si="5"/>
        <v/>
      </c>
    </row>
    <row r="379" spans="1:13" ht="14.45" customHeight="1" x14ac:dyDescent="0.2">
      <c r="A379" s="384"/>
      <c r="B379" s="380"/>
      <c r="C379" s="381"/>
      <c r="D379" s="381"/>
      <c r="E379" s="382"/>
      <c r="F379" s="380"/>
      <c r="G379" s="381"/>
      <c r="H379" s="381"/>
      <c r="I379" s="381"/>
      <c r="J379" s="381"/>
      <c r="K379" s="383"/>
      <c r="L379" s="123"/>
      <c r="M379" s="379" t="str">
        <f t="shared" si="5"/>
        <v/>
      </c>
    </row>
    <row r="380" spans="1:13" ht="14.45" customHeight="1" x14ac:dyDescent="0.2">
      <c r="A380" s="384"/>
      <c r="B380" s="380"/>
      <c r="C380" s="381"/>
      <c r="D380" s="381"/>
      <c r="E380" s="382"/>
      <c r="F380" s="380"/>
      <c r="G380" s="381"/>
      <c r="H380" s="381"/>
      <c r="I380" s="381"/>
      <c r="J380" s="381"/>
      <c r="K380" s="383"/>
      <c r="L380" s="123"/>
      <c r="M380" s="379" t="str">
        <f t="shared" si="5"/>
        <v/>
      </c>
    </row>
    <row r="381" spans="1:13" ht="14.45" customHeight="1" x14ac:dyDescent="0.2">
      <c r="A381" s="384"/>
      <c r="B381" s="380"/>
      <c r="C381" s="381"/>
      <c r="D381" s="381"/>
      <c r="E381" s="382"/>
      <c r="F381" s="380"/>
      <c r="G381" s="381"/>
      <c r="H381" s="381"/>
      <c r="I381" s="381"/>
      <c r="J381" s="381"/>
      <c r="K381" s="383"/>
      <c r="L381" s="123"/>
      <c r="M381" s="379" t="str">
        <f t="shared" si="5"/>
        <v/>
      </c>
    </row>
    <row r="382" spans="1:13" ht="14.45" customHeight="1" x14ac:dyDescent="0.2">
      <c r="A382" s="384"/>
      <c r="B382" s="380"/>
      <c r="C382" s="381"/>
      <c r="D382" s="381"/>
      <c r="E382" s="382"/>
      <c r="F382" s="380"/>
      <c r="G382" s="381"/>
      <c r="H382" s="381"/>
      <c r="I382" s="381"/>
      <c r="J382" s="381"/>
      <c r="K382" s="383"/>
      <c r="L382" s="123"/>
      <c r="M382" s="379" t="str">
        <f t="shared" si="5"/>
        <v/>
      </c>
    </row>
    <row r="383" spans="1:13" ht="14.45" customHeight="1" x14ac:dyDescent="0.2">
      <c r="A383" s="384"/>
      <c r="B383" s="380"/>
      <c r="C383" s="381"/>
      <c r="D383" s="381"/>
      <c r="E383" s="382"/>
      <c r="F383" s="380"/>
      <c r="G383" s="381"/>
      <c r="H383" s="381"/>
      <c r="I383" s="381"/>
      <c r="J383" s="381"/>
      <c r="K383" s="383"/>
      <c r="L383" s="123"/>
      <c r="M383" s="379" t="str">
        <f t="shared" si="5"/>
        <v/>
      </c>
    </row>
    <row r="384" spans="1:13" ht="14.45" customHeight="1" x14ac:dyDescent="0.2">
      <c r="A384" s="384"/>
      <c r="B384" s="380"/>
      <c r="C384" s="381"/>
      <c r="D384" s="381"/>
      <c r="E384" s="382"/>
      <c r="F384" s="380"/>
      <c r="G384" s="381"/>
      <c r="H384" s="381"/>
      <c r="I384" s="381"/>
      <c r="J384" s="381"/>
      <c r="K384" s="383"/>
      <c r="L384" s="123"/>
      <c r="M384" s="379" t="str">
        <f t="shared" si="5"/>
        <v/>
      </c>
    </row>
    <row r="385" spans="1:13" ht="14.45" customHeight="1" x14ac:dyDescent="0.2">
      <c r="A385" s="384"/>
      <c r="B385" s="380"/>
      <c r="C385" s="381"/>
      <c r="D385" s="381"/>
      <c r="E385" s="382"/>
      <c r="F385" s="380"/>
      <c r="G385" s="381"/>
      <c r="H385" s="381"/>
      <c r="I385" s="381"/>
      <c r="J385" s="381"/>
      <c r="K385" s="383"/>
      <c r="L385" s="123"/>
      <c r="M385" s="379" t="str">
        <f t="shared" si="5"/>
        <v/>
      </c>
    </row>
    <row r="386" spans="1:13" ht="14.45" customHeight="1" x14ac:dyDescent="0.2">
      <c r="A386" s="384"/>
      <c r="B386" s="380"/>
      <c r="C386" s="381"/>
      <c r="D386" s="381"/>
      <c r="E386" s="382"/>
      <c r="F386" s="380"/>
      <c r="G386" s="381"/>
      <c r="H386" s="381"/>
      <c r="I386" s="381"/>
      <c r="J386" s="381"/>
      <c r="K386" s="383"/>
      <c r="L386" s="123"/>
      <c r="M386" s="379" t="str">
        <f t="shared" si="5"/>
        <v/>
      </c>
    </row>
    <row r="387" spans="1:13" ht="14.45" customHeight="1" x14ac:dyDescent="0.2">
      <c r="A387" s="384"/>
      <c r="B387" s="380"/>
      <c r="C387" s="381"/>
      <c r="D387" s="381"/>
      <c r="E387" s="382"/>
      <c r="F387" s="380"/>
      <c r="G387" s="381"/>
      <c r="H387" s="381"/>
      <c r="I387" s="381"/>
      <c r="J387" s="381"/>
      <c r="K387" s="383"/>
      <c r="L387" s="123"/>
      <c r="M387" s="379" t="str">
        <f t="shared" si="5"/>
        <v/>
      </c>
    </row>
    <row r="388" spans="1:13" ht="14.45" customHeight="1" x14ac:dyDescent="0.2">
      <c r="A388" s="384"/>
      <c r="B388" s="380"/>
      <c r="C388" s="381"/>
      <c r="D388" s="381"/>
      <c r="E388" s="382"/>
      <c r="F388" s="380"/>
      <c r="G388" s="381"/>
      <c r="H388" s="381"/>
      <c r="I388" s="381"/>
      <c r="J388" s="381"/>
      <c r="K388" s="383"/>
      <c r="L388" s="123"/>
      <c r="M388" s="379" t="str">
        <f t="shared" si="5"/>
        <v/>
      </c>
    </row>
    <row r="389" spans="1:13" ht="14.45" customHeight="1" x14ac:dyDescent="0.2">
      <c r="A389" s="384"/>
      <c r="B389" s="380"/>
      <c r="C389" s="381"/>
      <c r="D389" s="381"/>
      <c r="E389" s="382"/>
      <c r="F389" s="380"/>
      <c r="G389" s="381"/>
      <c r="H389" s="381"/>
      <c r="I389" s="381"/>
      <c r="J389" s="381"/>
      <c r="K389" s="383"/>
      <c r="L389" s="123"/>
      <c r="M389" s="379" t="str">
        <f t="shared" si="5"/>
        <v/>
      </c>
    </row>
    <row r="390" spans="1:13" ht="14.45" customHeight="1" x14ac:dyDescent="0.2">
      <c r="A390" s="384"/>
      <c r="B390" s="380"/>
      <c r="C390" s="381"/>
      <c r="D390" s="381"/>
      <c r="E390" s="382"/>
      <c r="F390" s="380"/>
      <c r="G390" s="381"/>
      <c r="H390" s="381"/>
      <c r="I390" s="381"/>
      <c r="J390" s="381"/>
      <c r="K390" s="383"/>
      <c r="L390" s="123"/>
      <c r="M390" s="37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84"/>
      <c r="B391" s="380"/>
      <c r="C391" s="381"/>
      <c r="D391" s="381"/>
      <c r="E391" s="382"/>
      <c r="F391" s="380"/>
      <c r="G391" s="381"/>
      <c r="H391" s="381"/>
      <c r="I391" s="381"/>
      <c r="J391" s="381"/>
      <c r="K391" s="383"/>
      <c r="L391" s="123"/>
      <c r="M391" s="379" t="str">
        <f t="shared" si="6"/>
        <v/>
      </c>
    </row>
    <row r="392" spans="1:13" ht="14.45" customHeight="1" x14ac:dyDescent="0.2">
      <c r="A392" s="384"/>
      <c r="B392" s="380"/>
      <c r="C392" s="381"/>
      <c r="D392" s="381"/>
      <c r="E392" s="382"/>
      <c r="F392" s="380"/>
      <c r="G392" s="381"/>
      <c r="H392" s="381"/>
      <c r="I392" s="381"/>
      <c r="J392" s="381"/>
      <c r="K392" s="383"/>
      <c r="L392" s="123"/>
      <c r="M392" s="379" t="str">
        <f t="shared" si="6"/>
        <v/>
      </c>
    </row>
    <row r="393" spans="1:13" ht="14.45" customHeight="1" x14ac:dyDescent="0.2">
      <c r="A393" s="384"/>
      <c r="B393" s="380"/>
      <c r="C393" s="381"/>
      <c r="D393" s="381"/>
      <c r="E393" s="382"/>
      <c r="F393" s="380"/>
      <c r="G393" s="381"/>
      <c r="H393" s="381"/>
      <c r="I393" s="381"/>
      <c r="J393" s="381"/>
      <c r="K393" s="383"/>
      <c r="L393" s="123"/>
      <c r="M393" s="379" t="str">
        <f t="shared" si="6"/>
        <v/>
      </c>
    </row>
    <row r="394" spans="1:13" ht="14.45" customHeight="1" x14ac:dyDescent="0.2">
      <c r="A394" s="384"/>
      <c r="B394" s="380"/>
      <c r="C394" s="381"/>
      <c r="D394" s="381"/>
      <c r="E394" s="382"/>
      <c r="F394" s="380"/>
      <c r="G394" s="381"/>
      <c r="H394" s="381"/>
      <c r="I394" s="381"/>
      <c r="J394" s="381"/>
      <c r="K394" s="383"/>
      <c r="L394" s="123"/>
      <c r="M394" s="379" t="str">
        <f t="shared" si="6"/>
        <v/>
      </c>
    </row>
    <row r="395" spans="1:13" ht="14.45" customHeight="1" x14ac:dyDescent="0.2">
      <c r="A395" s="384"/>
      <c r="B395" s="380"/>
      <c r="C395" s="381"/>
      <c r="D395" s="381"/>
      <c r="E395" s="382"/>
      <c r="F395" s="380"/>
      <c r="G395" s="381"/>
      <c r="H395" s="381"/>
      <c r="I395" s="381"/>
      <c r="J395" s="381"/>
      <c r="K395" s="383"/>
      <c r="L395" s="123"/>
      <c r="M395" s="379" t="str">
        <f t="shared" si="6"/>
        <v/>
      </c>
    </row>
    <row r="396" spans="1:13" ht="14.45" customHeight="1" x14ac:dyDescent="0.2">
      <c r="A396" s="384"/>
      <c r="B396" s="380"/>
      <c r="C396" s="381"/>
      <c r="D396" s="381"/>
      <c r="E396" s="382"/>
      <c r="F396" s="380"/>
      <c r="G396" s="381"/>
      <c r="H396" s="381"/>
      <c r="I396" s="381"/>
      <c r="J396" s="381"/>
      <c r="K396" s="383"/>
      <c r="L396" s="123"/>
      <c r="M396" s="379" t="str">
        <f t="shared" si="6"/>
        <v/>
      </c>
    </row>
    <row r="397" spans="1:13" ht="14.45" customHeight="1" x14ac:dyDescent="0.2">
      <c r="A397" s="384"/>
      <c r="B397" s="380"/>
      <c r="C397" s="381"/>
      <c r="D397" s="381"/>
      <c r="E397" s="382"/>
      <c r="F397" s="380"/>
      <c r="G397" s="381"/>
      <c r="H397" s="381"/>
      <c r="I397" s="381"/>
      <c r="J397" s="381"/>
      <c r="K397" s="383"/>
      <c r="L397" s="123"/>
      <c r="M397" s="379" t="str">
        <f t="shared" si="6"/>
        <v/>
      </c>
    </row>
    <row r="398" spans="1:13" ht="14.45" customHeight="1" x14ac:dyDescent="0.2">
      <c r="A398" s="384"/>
      <c r="B398" s="380"/>
      <c r="C398" s="381"/>
      <c r="D398" s="381"/>
      <c r="E398" s="382"/>
      <c r="F398" s="380"/>
      <c r="G398" s="381"/>
      <c r="H398" s="381"/>
      <c r="I398" s="381"/>
      <c r="J398" s="381"/>
      <c r="K398" s="383"/>
      <c r="L398" s="123"/>
      <c r="M398" s="379" t="str">
        <f t="shared" si="6"/>
        <v/>
      </c>
    </row>
    <row r="399" spans="1:13" ht="14.45" customHeight="1" x14ac:dyDescent="0.2">
      <c r="A399" s="384"/>
      <c r="B399" s="380"/>
      <c r="C399" s="381"/>
      <c r="D399" s="381"/>
      <c r="E399" s="382"/>
      <c r="F399" s="380"/>
      <c r="G399" s="381"/>
      <c r="H399" s="381"/>
      <c r="I399" s="381"/>
      <c r="J399" s="381"/>
      <c r="K399" s="383"/>
      <c r="L399" s="123"/>
      <c r="M399" s="379" t="str">
        <f t="shared" si="6"/>
        <v/>
      </c>
    </row>
    <row r="400" spans="1:13" ht="14.45" customHeight="1" x14ac:dyDescent="0.2">
      <c r="A400" s="384"/>
      <c r="B400" s="380"/>
      <c r="C400" s="381"/>
      <c r="D400" s="381"/>
      <c r="E400" s="382"/>
      <c r="F400" s="380"/>
      <c r="G400" s="381"/>
      <c r="H400" s="381"/>
      <c r="I400" s="381"/>
      <c r="J400" s="381"/>
      <c r="K400" s="383"/>
      <c r="L400" s="123"/>
      <c r="M400" s="379" t="str">
        <f t="shared" si="6"/>
        <v/>
      </c>
    </row>
    <row r="401" spans="1:13" ht="14.45" customHeight="1" x14ac:dyDescent="0.2">
      <c r="A401" s="384"/>
      <c r="B401" s="380"/>
      <c r="C401" s="381"/>
      <c r="D401" s="381"/>
      <c r="E401" s="382"/>
      <c r="F401" s="380"/>
      <c r="G401" s="381"/>
      <c r="H401" s="381"/>
      <c r="I401" s="381"/>
      <c r="J401" s="381"/>
      <c r="K401" s="383"/>
      <c r="L401" s="123"/>
      <c r="M401" s="379" t="str">
        <f t="shared" si="6"/>
        <v/>
      </c>
    </row>
    <row r="402" spans="1:13" ht="14.45" customHeight="1" x14ac:dyDescent="0.2">
      <c r="A402" s="384"/>
      <c r="B402" s="380"/>
      <c r="C402" s="381"/>
      <c r="D402" s="381"/>
      <c r="E402" s="382"/>
      <c r="F402" s="380"/>
      <c r="G402" s="381"/>
      <c r="H402" s="381"/>
      <c r="I402" s="381"/>
      <c r="J402" s="381"/>
      <c r="K402" s="383"/>
      <c r="L402" s="123"/>
      <c r="M402" s="379" t="str">
        <f t="shared" si="6"/>
        <v/>
      </c>
    </row>
    <row r="403" spans="1:13" ht="14.45" customHeight="1" x14ac:dyDescent="0.2">
      <c r="A403" s="384"/>
      <c r="B403" s="380"/>
      <c r="C403" s="381"/>
      <c r="D403" s="381"/>
      <c r="E403" s="382"/>
      <c r="F403" s="380"/>
      <c r="G403" s="381"/>
      <c r="H403" s="381"/>
      <c r="I403" s="381"/>
      <c r="J403" s="381"/>
      <c r="K403" s="383"/>
      <c r="L403" s="123"/>
      <c r="M403" s="379" t="str">
        <f t="shared" si="6"/>
        <v/>
      </c>
    </row>
    <row r="404" spans="1:13" ht="14.45" customHeight="1" x14ac:dyDescent="0.2">
      <c r="A404" s="384"/>
      <c r="B404" s="380"/>
      <c r="C404" s="381"/>
      <c r="D404" s="381"/>
      <c r="E404" s="382"/>
      <c r="F404" s="380"/>
      <c r="G404" s="381"/>
      <c r="H404" s="381"/>
      <c r="I404" s="381"/>
      <c r="J404" s="381"/>
      <c r="K404" s="383"/>
      <c r="L404" s="123"/>
      <c r="M404" s="379" t="str">
        <f t="shared" si="6"/>
        <v/>
      </c>
    </row>
    <row r="405" spans="1:13" ht="14.45" customHeight="1" x14ac:dyDescent="0.2">
      <c r="A405" s="384"/>
      <c r="B405" s="380"/>
      <c r="C405" s="381"/>
      <c r="D405" s="381"/>
      <c r="E405" s="382"/>
      <c r="F405" s="380"/>
      <c r="G405" s="381"/>
      <c r="H405" s="381"/>
      <c r="I405" s="381"/>
      <c r="J405" s="381"/>
      <c r="K405" s="383"/>
      <c r="L405" s="123"/>
      <c r="M405" s="379" t="str">
        <f t="shared" si="6"/>
        <v/>
      </c>
    </row>
    <row r="406" spans="1:13" ht="14.45" customHeight="1" x14ac:dyDescent="0.2">
      <c r="A406" s="384"/>
      <c r="B406" s="380"/>
      <c r="C406" s="381"/>
      <c r="D406" s="381"/>
      <c r="E406" s="382"/>
      <c r="F406" s="380"/>
      <c r="G406" s="381"/>
      <c r="H406" s="381"/>
      <c r="I406" s="381"/>
      <c r="J406" s="381"/>
      <c r="K406" s="383"/>
      <c r="L406" s="123"/>
      <c r="M406" s="379" t="str">
        <f t="shared" si="6"/>
        <v/>
      </c>
    </row>
    <row r="407" spans="1:13" ht="14.45" customHeight="1" x14ac:dyDescent="0.2">
      <c r="A407" s="384"/>
      <c r="B407" s="380"/>
      <c r="C407" s="381"/>
      <c r="D407" s="381"/>
      <c r="E407" s="382"/>
      <c r="F407" s="380"/>
      <c r="G407" s="381"/>
      <c r="H407" s="381"/>
      <c r="I407" s="381"/>
      <c r="J407" s="381"/>
      <c r="K407" s="383"/>
      <c r="L407" s="123"/>
      <c r="M407" s="379" t="str">
        <f t="shared" si="6"/>
        <v/>
      </c>
    </row>
    <row r="408" spans="1:13" ht="14.45" customHeight="1" x14ac:dyDescent="0.2">
      <c r="A408" s="384"/>
      <c r="B408" s="380"/>
      <c r="C408" s="381"/>
      <c r="D408" s="381"/>
      <c r="E408" s="382"/>
      <c r="F408" s="380"/>
      <c r="G408" s="381"/>
      <c r="H408" s="381"/>
      <c r="I408" s="381"/>
      <c r="J408" s="381"/>
      <c r="K408" s="383"/>
      <c r="L408" s="123"/>
      <c r="M408" s="379" t="str">
        <f t="shared" si="6"/>
        <v/>
      </c>
    </row>
    <row r="409" spans="1:13" ht="14.45" customHeight="1" x14ac:dyDescent="0.2">
      <c r="A409" s="384"/>
      <c r="B409" s="380"/>
      <c r="C409" s="381"/>
      <c r="D409" s="381"/>
      <c r="E409" s="382"/>
      <c r="F409" s="380"/>
      <c r="G409" s="381"/>
      <c r="H409" s="381"/>
      <c r="I409" s="381"/>
      <c r="J409" s="381"/>
      <c r="K409" s="383"/>
      <c r="L409" s="123"/>
      <c r="M409" s="379" t="str">
        <f t="shared" si="6"/>
        <v/>
      </c>
    </row>
    <row r="410" spans="1:13" ht="14.45" customHeight="1" x14ac:dyDescent="0.2">
      <c r="A410" s="384"/>
      <c r="B410" s="380"/>
      <c r="C410" s="381"/>
      <c r="D410" s="381"/>
      <c r="E410" s="382"/>
      <c r="F410" s="380"/>
      <c r="G410" s="381"/>
      <c r="H410" s="381"/>
      <c r="I410" s="381"/>
      <c r="J410" s="381"/>
      <c r="K410" s="383"/>
      <c r="L410" s="123"/>
      <c r="M410" s="379" t="str">
        <f t="shared" si="6"/>
        <v/>
      </c>
    </row>
    <row r="411" spans="1:13" ht="14.45" customHeight="1" x14ac:dyDescent="0.2">
      <c r="A411" s="384"/>
      <c r="B411" s="380"/>
      <c r="C411" s="381"/>
      <c r="D411" s="381"/>
      <c r="E411" s="382"/>
      <c r="F411" s="380"/>
      <c r="G411" s="381"/>
      <c r="H411" s="381"/>
      <c r="I411" s="381"/>
      <c r="J411" s="381"/>
      <c r="K411" s="383"/>
      <c r="L411" s="123"/>
      <c r="M411" s="379" t="str">
        <f t="shared" si="6"/>
        <v/>
      </c>
    </row>
    <row r="412" spans="1:13" ht="14.45" customHeight="1" x14ac:dyDescent="0.2">
      <c r="A412" s="384"/>
      <c r="B412" s="380"/>
      <c r="C412" s="381"/>
      <c r="D412" s="381"/>
      <c r="E412" s="382"/>
      <c r="F412" s="380"/>
      <c r="G412" s="381"/>
      <c r="H412" s="381"/>
      <c r="I412" s="381"/>
      <c r="J412" s="381"/>
      <c r="K412" s="383"/>
      <c r="L412" s="123"/>
      <c r="M412" s="379" t="str">
        <f t="shared" si="6"/>
        <v/>
      </c>
    </row>
    <row r="413" spans="1:13" ht="14.45" customHeight="1" x14ac:dyDescent="0.2">
      <c r="A413" s="384"/>
      <c r="B413" s="380"/>
      <c r="C413" s="381"/>
      <c r="D413" s="381"/>
      <c r="E413" s="382"/>
      <c r="F413" s="380"/>
      <c r="G413" s="381"/>
      <c r="H413" s="381"/>
      <c r="I413" s="381"/>
      <c r="J413" s="381"/>
      <c r="K413" s="383"/>
      <c r="L413" s="123"/>
      <c r="M413" s="379" t="str">
        <f t="shared" si="6"/>
        <v/>
      </c>
    </row>
    <row r="414" spans="1:13" ht="14.45" customHeight="1" x14ac:dyDescent="0.2">
      <c r="A414" s="384"/>
      <c r="B414" s="380"/>
      <c r="C414" s="381"/>
      <c r="D414" s="381"/>
      <c r="E414" s="382"/>
      <c r="F414" s="380"/>
      <c r="G414" s="381"/>
      <c r="H414" s="381"/>
      <c r="I414" s="381"/>
      <c r="J414" s="381"/>
      <c r="K414" s="383"/>
      <c r="L414" s="123"/>
      <c r="M414" s="379" t="str">
        <f t="shared" si="6"/>
        <v/>
      </c>
    </row>
    <row r="415" spans="1:13" ht="14.45" customHeight="1" x14ac:dyDescent="0.2">
      <c r="A415" s="384"/>
      <c r="B415" s="380"/>
      <c r="C415" s="381"/>
      <c r="D415" s="381"/>
      <c r="E415" s="382"/>
      <c r="F415" s="380"/>
      <c r="G415" s="381"/>
      <c r="H415" s="381"/>
      <c r="I415" s="381"/>
      <c r="J415" s="381"/>
      <c r="K415" s="383"/>
      <c r="L415" s="123"/>
      <c r="M415" s="379" t="str">
        <f t="shared" si="6"/>
        <v/>
      </c>
    </row>
    <row r="416" spans="1:13" ht="14.45" customHeight="1" x14ac:dyDescent="0.2">
      <c r="A416" s="384"/>
      <c r="B416" s="380"/>
      <c r="C416" s="381"/>
      <c r="D416" s="381"/>
      <c r="E416" s="382"/>
      <c r="F416" s="380"/>
      <c r="G416" s="381"/>
      <c r="H416" s="381"/>
      <c r="I416" s="381"/>
      <c r="J416" s="381"/>
      <c r="K416" s="383"/>
      <c r="L416" s="123"/>
      <c r="M416" s="379" t="str">
        <f t="shared" si="6"/>
        <v/>
      </c>
    </row>
    <row r="417" spans="1:13" ht="14.45" customHeight="1" x14ac:dyDescent="0.2">
      <c r="A417" s="384"/>
      <c r="B417" s="380"/>
      <c r="C417" s="381"/>
      <c r="D417" s="381"/>
      <c r="E417" s="382"/>
      <c r="F417" s="380"/>
      <c r="G417" s="381"/>
      <c r="H417" s="381"/>
      <c r="I417" s="381"/>
      <c r="J417" s="381"/>
      <c r="K417" s="383"/>
      <c r="L417" s="123"/>
      <c r="M417" s="379" t="str">
        <f t="shared" si="6"/>
        <v/>
      </c>
    </row>
    <row r="418" spans="1:13" ht="14.45" customHeight="1" x14ac:dyDescent="0.2">
      <c r="A418" s="384"/>
      <c r="B418" s="380"/>
      <c r="C418" s="381"/>
      <c r="D418" s="381"/>
      <c r="E418" s="382"/>
      <c r="F418" s="380"/>
      <c r="G418" s="381"/>
      <c r="H418" s="381"/>
      <c r="I418" s="381"/>
      <c r="J418" s="381"/>
      <c r="K418" s="383"/>
      <c r="L418" s="123"/>
      <c r="M418" s="379" t="str">
        <f t="shared" si="6"/>
        <v/>
      </c>
    </row>
    <row r="419" spans="1:13" ht="14.45" customHeight="1" x14ac:dyDescent="0.2">
      <c r="A419" s="384"/>
      <c r="B419" s="380"/>
      <c r="C419" s="381"/>
      <c r="D419" s="381"/>
      <c r="E419" s="382"/>
      <c r="F419" s="380"/>
      <c r="G419" s="381"/>
      <c r="H419" s="381"/>
      <c r="I419" s="381"/>
      <c r="J419" s="381"/>
      <c r="K419" s="383"/>
      <c r="L419" s="123"/>
      <c r="M419" s="379" t="str">
        <f t="shared" si="6"/>
        <v/>
      </c>
    </row>
    <row r="420" spans="1:13" ht="14.45" customHeight="1" x14ac:dyDescent="0.2">
      <c r="A420" s="384"/>
      <c r="B420" s="380"/>
      <c r="C420" s="381"/>
      <c r="D420" s="381"/>
      <c r="E420" s="382"/>
      <c r="F420" s="380"/>
      <c r="G420" s="381"/>
      <c r="H420" s="381"/>
      <c r="I420" s="381"/>
      <c r="J420" s="381"/>
      <c r="K420" s="383"/>
      <c r="L420" s="123"/>
      <c r="M420" s="379" t="str">
        <f t="shared" si="6"/>
        <v/>
      </c>
    </row>
    <row r="421" spans="1:13" ht="14.45" customHeight="1" x14ac:dyDescent="0.2">
      <c r="A421" s="384"/>
      <c r="B421" s="380"/>
      <c r="C421" s="381"/>
      <c r="D421" s="381"/>
      <c r="E421" s="382"/>
      <c r="F421" s="380"/>
      <c r="G421" s="381"/>
      <c r="H421" s="381"/>
      <c r="I421" s="381"/>
      <c r="J421" s="381"/>
      <c r="K421" s="383"/>
      <c r="L421" s="123"/>
      <c r="M421" s="379" t="str">
        <f t="shared" si="6"/>
        <v/>
      </c>
    </row>
    <row r="422" spans="1:13" ht="14.45" customHeight="1" x14ac:dyDescent="0.2">
      <c r="A422" s="384"/>
      <c r="B422" s="380"/>
      <c r="C422" s="381"/>
      <c r="D422" s="381"/>
      <c r="E422" s="382"/>
      <c r="F422" s="380"/>
      <c r="G422" s="381"/>
      <c r="H422" s="381"/>
      <c r="I422" s="381"/>
      <c r="J422" s="381"/>
      <c r="K422" s="383"/>
      <c r="L422" s="123"/>
      <c r="M422" s="379" t="str">
        <f t="shared" si="6"/>
        <v/>
      </c>
    </row>
    <row r="423" spans="1:13" ht="14.45" customHeight="1" x14ac:dyDescent="0.2">
      <c r="A423" s="384"/>
      <c r="B423" s="380"/>
      <c r="C423" s="381"/>
      <c r="D423" s="381"/>
      <c r="E423" s="382"/>
      <c r="F423" s="380"/>
      <c r="G423" s="381"/>
      <c r="H423" s="381"/>
      <c r="I423" s="381"/>
      <c r="J423" s="381"/>
      <c r="K423" s="383"/>
      <c r="L423" s="123"/>
      <c r="M423" s="379" t="str">
        <f t="shared" si="6"/>
        <v/>
      </c>
    </row>
    <row r="424" spans="1:13" ht="14.45" customHeight="1" x14ac:dyDescent="0.2">
      <c r="A424" s="384"/>
      <c r="B424" s="380"/>
      <c r="C424" s="381"/>
      <c r="D424" s="381"/>
      <c r="E424" s="382"/>
      <c r="F424" s="380"/>
      <c r="G424" s="381"/>
      <c r="H424" s="381"/>
      <c r="I424" s="381"/>
      <c r="J424" s="381"/>
      <c r="K424" s="383"/>
      <c r="L424" s="123"/>
      <c r="M424" s="379" t="str">
        <f t="shared" si="6"/>
        <v/>
      </c>
    </row>
    <row r="425" spans="1:13" ht="14.45" customHeight="1" x14ac:dyDescent="0.2">
      <c r="A425" s="384"/>
      <c r="B425" s="380"/>
      <c r="C425" s="381"/>
      <c r="D425" s="381"/>
      <c r="E425" s="382"/>
      <c r="F425" s="380"/>
      <c r="G425" s="381"/>
      <c r="H425" s="381"/>
      <c r="I425" s="381"/>
      <c r="J425" s="381"/>
      <c r="K425" s="383"/>
      <c r="L425" s="123"/>
      <c r="M425" s="379" t="str">
        <f t="shared" si="6"/>
        <v/>
      </c>
    </row>
    <row r="426" spans="1:13" ht="14.45" customHeight="1" x14ac:dyDescent="0.2">
      <c r="A426" s="384"/>
      <c r="B426" s="380"/>
      <c r="C426" s="381"/>
      <c r="D426" s="381"/>
      <c r="E426" s="382"/>
      <c r="F426" s="380"/>
      <c r="G426" s="381"/>
      <c r="H426" s="381"/>
      <c r="I426" s="381"/>
      <c r="J426" s="381"/>
      <c r="K426" s="383"/>
      <c r="L426" s="123"/>
      <c r="M426" s="379" t="str">
        <f t="shared" si="6"/>
        <v/>
      </c>
    </row>
    <row r="427" spans="1:13" ht="14.45" customHeight="1" x14ac:dyDescent="0.2">
      <c r="A427" s="384"/>
      <c r="B427" s="380"/>
      <c r="C427" s="381"/>
      <c r="D427" s="381"/>
      <c r="E427" s="382"/>
      <c r="F427" s="380"/>
      <c r="G427" s="381"/>
      <c r="H427" s="381"/>
      <c r="I427" s="381"/>
      <c r="J427" s="381"/>
      <c r="K427" s="383"/>
      <c r="L427" s="123"/>
      <c r="M427" s="379" t="str">
        <f t="shared" si="6"/>
        <v/>
      </c>
    </row>
    <row r="428" spans="1:13" ht="14.45" customHeight="1" x14ac:dyDescent="0.2">
      <c r="A428" s="384"/>
      <c r="B428" s="380"/>
      <c r="C428" s="381"/>
      <c r="D428" s="381"/>
      <c r="E428" s="382"/>
      <c r="F428" s="380"/>
      <c r="G428" s="381"/>
      <c r="H428" s="381"/>
      <c r="I428" s="381"/>
      <c r="J428" s="381"/>
      <c r="K428" s="383"/>
      <c r="L428" s="123"/>
      <c r="M428" s="379" t="str">
        <f t="shared" si="6"/>
        <v/>
      </c>
    </row>
    <row r="429" spans="1:13" ht="14.45" customHeight="1" x14ac:dyDescent="0.2">
      <c r="A429" s="384"/>
      <c r="B429" s="380"/>
      <c r="C429" s="381"/>
      <c r="D429" s="381"/>
      <c r="E429" s="382"/>
      <c r="F429" s="380"/>
      <c r="G429" s="381"/>
      <c r="H429" s="381"/>
      <c r="I429" s="381"/>
      <c r="J429" s="381"/>
      <c r="K429" s="383"/>
      <c r="L429" s="123"/>
      <c r="M429" s="379" t="str">
        <f t="shared" si="6"/>
        <v/>
      </c>
    </row>
    <row r="430" spans="1:13" ht="14.45" customHeight="1" x14ac:dyDescent="0.2">
      <c r="A430" s="384"/>
      <c r="B430" s="380"/>
      <c r="C430" s="381"/>
      <c r="D430" s="381"/>
      <c r="E430" s="382"/>
      <c r="F430" s="380"/>
      <c r="G430" s="381"/>
      <c r="H430" s="381"/>
      <c r="I430" s="381"/>
      <c r="J430" s="381"/>
      <c r="K430" s="383"/>
      <c r="L430" s="123"/>
      <c r="M430" s="379" t="str">
        <f t="shared" si="6"/>
        <v/>
      </c>
    </row>
    <row r="431" spans="1:13" ht="14.45" customHeight="1" x14ac:dyDescent="0.2">
      <c r="A431" s="384"/>
      <c r="B431" s="380"/>
      <c r="C431" s="381"/>
      <c r="D431" s="381"/>
      <c r="E431" s="382"/>
      <c r="F431" s="380"/>
      <c r="G431" s="381"/>
      <c r="H431" s="381"/>
      <c r="I431" s="381"/>
      <c r="J431" s="381"/>
      <c r="K431" s="383"/>
      <c r="L431" s="123"/>
      <c r="M431" s="379" t="str">
        <f t="shared" si="6"/>
        <v/>
      </c>
    </row>
    <row r="432" spans="1:13" ht="14.45" customHeight="1" x14ac:dyDescent="0.2">
      <c r="A432" s="384"/>
      <c r="B432" s="380"/>
      <c r="C432" s="381"/>
      <c r="D432" s="381"/>
      <c r="E432" s="382"/>
      <c r="F432" s="380"/>
      <c r="G432" s="381"/>
      <c r="H432" s="381"/>
      <c r="I432" s="381"/>
      <c r="J432" s="381"/>
      <c r="K432" s="383"/>
      <c r="L432" s="123"/>
      <c r="M432" s="379" t="str">
        <f t="shared" si="6"/>
        <v/>
      </c>
    </row>
    <row r="433" spans="1:13" ht="14.45" customHeight="1" x14ac:dyDescent="0.2">
      <c r="A433" s="384"/>
      <c r="B433" s="380"/>
      <c r="C433" s="381"/>
      <c r="D433" s="381"/>
      <c r="E433" s="382"/>
      <c r="F433" s="380"/>
      <c r="G433" s="381"/>
      <c r="H433" s="381"/>
      <c r="I433" s="381"/>
      <c r="J433" s="381"/>
      <c r="K433" s="383"/>
      <c r="L433" s="123"/>
      <c r="M433" s="379" t="str">
        <f t="shared" si="6"/>
        <v/>
      </c>
    </row>
    <row r="434" spans="1:13" ht="14.45" customHeight="1" x14ac:dyDescent="0.2">
      <c r="A434" s="384"/>
      <c r="B434" s="380"/>
      <c r="C434" s="381"/>
      <c r="D434" s="381"/>
      <c r="E434" s="382"/>
      <c r="F434" s="380"/>
      <c r="G434" s="381"/>
      <c r="H434" s="381"/>
      <c r="I434" s="381"/>
      <c r="J434" s="381"/>
      <c r="K434" s="383"/>
      <c r="L434" s="123"/>
      <c r="M434" s="379" t="str">
        <f t="shared" si="6"/>
        <v/>
      </c>
    </row>
    <row r="435" spans="1:13" ht="14.45" customHeight="1" x14ac:dyDescent="0.2">
      <c r="A435" s="384"/>
      <c r="B435" s="380"/>
      <c r="C435" s="381"/>
      <c r="D435" s="381"/>
      <c r="E435" s="382"/>
      <c r="F435" s="380"/>
      <c r="G435" s="381"/>
      <c r="H435" s="381"/>
      <c r="I435" s="381"/>
      <c r="J435" s="381"/>
      <c r="K435" s="383"/>
      <c r="L435" s="123"/>
      <c r="M435" s="379" t="str">
        <f t="shared" si="6"/>
        <v/>
      </c>
    </row>
    <row r="436" spans="1:13" ht="14.45" customHeight="1" x14ac:dyDescent="0.2">
      <c r="A436" s="384"/>
      <c r="B436" s="380"/>
      <c r="C436" s="381"/>
      <c r="D436" s="381"/>
      <c r="E436" s="382"/>
      <c r="F436" s="380"/>
      <c r="G436" s="381"/>
      <c r="H436" s="381"/>
      <c r="I436" s="381"/>
      <c r="J436" s="381"/>
      <c r="K436" s="383"/>
      <c r="L436" s="123"/>
      <c r="M436" s="379" t="str">
        <f t="shared" si="6"/>
        <v/>
      </c>
    </row>
    <row r="437" spans="1:13" ht="14.45" customHeight="1" x14ac:dyDescent="0.2">
      <c r="A437" s="384"/>
      <c r="B437" s="380"/>
      <c r="C437" s="381"/>
      <c r="D437" s="381"/>
      <c r="E437" s="382"/>
      <c r="F437" s="380"/>
      <c r="G437" s="381"/>
      <c r="H437" s="381"/>
      <c r="I437" s="381"/>
      <c r="J437" s="381"/>
      <c r="K437" s="383"/>
      <c r="L437" s="123"/>
      <c r="M437" s="379" t="str">
        <f t="shared" si="6"/>
        <v/>
      </c>
    </row>
    <row r="438" spans="1:13" ht="14.45" customHeight="1" x14ac:dyDescent="0.2">
      <c r="A438" s="384"/>
      <c r="B438" s="380"/>
      <c r="C438" s="381"/>
      <c r="D438" s="381"/>
      <c r="E438" s="382"/>
      <c r="F438" s="380"/>
      <c r="G438" s="381"/>
      <c r="H438" s="381"/>
      <c r="I438" s="381"/>
      <c r="J438" s="381"/>
      <c r="K438" s="383"/>
      <c r="L438" s="123"/>
      <c r="M438" s="379" t="str">
        <f t="shared" si="6"/>
        <v/>
      </c>
    </row>
    <row r="439" spans="1:13" ht="14.45" customHeight="1" x14ac:dyDescent="0.2">
      <c r="A439" s="384"/>
      <c r="B439" s="380"/>
      <c r="C439" s="381"/>
      <c r="D439" s="381"/>
      <c r="E439" s="382"/>
      <c r="F439" s="380"/>
      <c r="G439" s="381"/>
      <c r="H439" s="381"/>
      <c r="I439" s="381"/>
      <c r="J439" s="381"/>
      <c r="K439" s="383"/>
      <c r="L439" s="123"/>
      <c r="M439" s="379" t="str">
        <f t="shared" si="6"/>
        <v/>
      </c>
    </row>
    <row r="440" spans="1:13" ht="14.45" customHeight="1" x14ac:dyDescent="0.2">
      <c r="A440" s="384"/>
      <c r="B440" s="380"/>
      <c r="C440" s="381"/>
      <c r="D440" s="381"/>
      <c r="E440" s="382"/>
      <c r="F440" s="380"/>
      <c r="G440" s="381"/>
      <c r="H440" s="381"/>
      <c r="I440" s="381"/>
      <c r="J440" s="381"/>
      <c r="K440" s="383"/>
      <c r="L440" s="123"/>
      <c r="M440" s="379" t="str">
        <f t="shared" si="6"/>
        <v/>
      </c>
    </row>
    <row r="441" spans="1:13" ht="14.45" customHeight="1" x14ac:dyDescent="0.2">
      <c r="A441" s="384"/>
      <c r="B441" s="380"/>
      <c r="C441" s="381"/>
      <c r="D441" s="381"/>
      <c r="E441" s="382"/>
      <c r="F441" s="380"/>
      <c r="G441" s="381"/>
      <c r="H441" s="381"/>
      <c r="I441" s="381"/>
      <c r="J441" s="381"/>
      <c r="K441" s="383"/>
      <c r="L441" s="123"/>
      <c r="M441" s="379" t="str">
        <f t="shared" si="6"/>
        <v/>
      </c>
    </row>
    <row r="442" spans="1:13" ht="14.45" customHeight="1" x14ac:dyDescent="0.2">
      <c r="A442" s="384"/>
      <c r="B442" s="380"/>
      <c r="C442" s="381"/>
      <c r="D442" s="381"/>
      <c r="E442" s="382"/>
      <c r="F442" s="380"/>
      <c r="G442" s="381"/>
      <c r="H442" s="381"/>
      <c r="I442" s="381"/>
      <c r="J442" s="381"/>
      <c r="K442" s="383"/>
      <c r="L442" s="123"/>
      <c r="M442" s="379" t="str">
        <f t="shared" si="6"/>
        <v/>
      </c>
    </row>
    <row r="443" spans="1:13" ht="14.45" customHeight="1" x14ac:dyDescent="0.2">
      <c r="A443" s="384"/>
      <c r="B443" s="380"/>
      <c r="C443" s="381"/>
      <c r="D443" s="381"/>
      <c r="E443" s="382"/>
      <c r="F443" s="380"/>
      <c r="G443" s="381"/>
      <c r="H443" s="381"/>
      <c r="I443" s="381"/>
      <c r="J443" s="381"/>
      <c r="K443" s="383"/>
      <c r="L443" s="123"/>
      <c r="M443" s="379" t="str">
        <f t="shared" si="6"/>
        <v/>
      </c>
    </row>
    <row r="444" spans="1:13" ht="14.45" customHeight="1" x14ac:dyDescent="0.2">
      <c r="A444" s="384"/>
      <c r="B444" s="380"/>
      <c r="C444" s="381"/>
      <c r="D444" s="381"/>
      <c r="E444" s="382"/>
      <c r="F444" s="380"/>
      <c r="G444" s="381"/>
      <c r="H444" s="381"/>
      <c r="I444" s="381"/>
      <c r="J444" s="381"/>
      <c r="K444" s="383"/>
      <c r="L444" s="123"/>
      <c r="M444" s="379" t="str">
        <f t="shared" si="6"/>
        <v/>
      </c>
    </row>
    <row r="445" spans="1:13" ht="14.45" customHeight="1" x14ac:dyDescent="0.2">
      <c r="A445" s="384"/>
      <c r="B445" s="380"/>
      <c r="C445" s="381"/>
      <c r="D445" s="381"/>
      <c r="E445" s="382"/>
      <c r="F445" s="380"/>
      <c r="G445" s="381"/>
      <c r="H445" s="381"/>
      <c r="I445" s="381"/>
      <c r="J445" s="381"/>
      <c r="K445" s="383"/>
      <c r="L445" s="123"/>
      <c r="M445" s="379" t="str">
        <f t="shared" si="6"/>
        <v/>
      </c>
    </row>
    <row r="446" spans="1:13" ht="14.45" customHeight="1" x14ac:dyDescent="0.2">
      <c r="A446" s="384"/>
      <c r="B446" s="380"/>
      <c r="C446" s="381"/>
      <c r="D446" s="381"/>
      <c r="E446" s="382"/>
      <c r="F446" s="380"/>
      <c r="G446" s="381"/>
      <c r="H446" s="381"/>
      <c r="I446" s="381"/>
      <c r="J446" s="381"/>
      <c r="K446" s="383"/>
      <c r="L446" s="123"/>
      <c r="M446" s="379" t="str">
        <f t="shared" si="6"/>
        <v/>
      </c>
    </row>
    <row r="447" spans="1:13" ht="14.45" customHeight="1" x14ac:dyDescent="0.2">
      <c r="A447" s="384"/>
      <c r="B447" s="380"/>
      <c r="C447" s="381"/>
      <c r="D447" s="381"/>
      <c r="E447" s="382"/>
      <c r="F447" s="380"/>
      <c r="G447" s="381"/>
      <c r="H447" s="381"/>
      <c r="I447" s="381"/>
      <c r="J447" s="381"/>
      <c r="K447" s="383"/>
      <c r="L447" s="123"/>
      <c r="M447" s="379" t="str">
        <f t="shared" si="6"/>
        <v/>
      </c>
    </row>
    <row r="448" spans="1:13" ht="14.45" customHeight="1" x14ac:dyDescent="0.2">
      <c r="A448" s="384"/>
      <c r="B448" s="380"/>
      <c r="C448" s="381"/>
      <c r="D448" s="381"/>
      <c r="E448" s="382"/>
      <c r="F448" s="380"/>
      <c r="G448" s="381"/>
      <c r="H448" s="381"/>
      <c r="I448" s="381"/>
      <c r="J448" s="381"/>
      <c r="K448" s="383"/>
      <c r="L448" s="123"/>
      <c r="M448" s="379" t="str">
        <f t="shared" si="6"/>
        <v/>
      </c>
    </row>
    <row r="449" spans="1:13" ht="14.45" customHeight="1" x14ac:dyDescent="0.2">
      <c r="A449" s="384"/>
      <c r="B449" s="380"/>
      <c r="C449" s="381"/>
      <c r="D449" s="381"/>
      <c r="E449" s="382"/>
      <c r="F449" s="380"/>
      <c r="G449" s="381"/>
      <c r="H449" s="381"/>
      <c r="I449" s="381"/>
      <c r="J449" s="381"/>
      <c r="K449" s="383"/>
      <c r="L449" s="123"/>
      <c r="M449" s="379" t="str">
        <f t="shared" si="6"/>
        <v/>
      </c>
    </row>
    <row r="450" spans="1:13" ht="14.45" customHeight="1" x14ac:dyDescent="0.2">
      <c r="A450" s="384"/>
      <c r="B450" s="380"/>
      <c r="C450" s="381"/>
      <c r="D450" s="381"/>
      <c r="E450" s="382"/>
      <c r="F450" s="380"/>
      <c r="G450" s="381"/>
      <c r="H450" s="381"/>
      <c r="I450" s="381"/>
      <c r="J450" s="381"/>
      <c r="K450" s="383"/>
      <c r="L450" s="123"/>
      <c r="M450" s="379" t="str">
        <f t="shared" si="6"/>
        <v/>
      </c>
    </row>
    <row r="451" spans="1:13" ht="14.45" customHeight="1" x14ac:dyDescent="0.2">
      <c r="A451" s="384"/>
      <c r="B451" s="380"/>
      <c r="C451" s="381"/>
      <c r="D451" s="381"/>
      <c r="E451" s="382"/>
      <c r="F451" s="380"/>
      <c r="G451" s="381"/>
      <c r="H451" s="381"/>
      <c r="I451" s="381"/>
      <c r="J451" s="381"/>
      <c r="K451" s="383"/>
      <c r="L451" s="123"/>
      <c r="M451" s="379" t="str">
        <f t="shared" si="6"/>
        <v/>
      </c>
    </row>
    <row r="452" spans="1:13" ht="14.45" customHeight="1" x14ac:dyDescent="0.2">
      <c r="A452" s="384"/>
      <c r="B452" s="380"/>
      <c r="C452" s="381"/>
      <c r="D452" s="381"/>
      <c r="E452" s="382"/>
      <c r="F452" s="380"/>
      <c r="G452" s="381"/>
      <c r="H452" s="381"/>
      <c r="I452" s="381"/>
      <c r="J452" s="381"/>
      <c r="K452" s="383"/>
      <c r="L452" s="123"/>
      <c r="M452" s="379" t="str">
        <f t="shared" si="6"/>
        <v/>
      </c>
    </row>
    <row r="453" spans="1:13" ht="14.45" customHeight="1" x14ac:dyDescent="0.2">
      <c r="A453" s="384"/>
      <c r="B453" s="380"/>
      <c r="C453" s="381"/>
      <c r="D453" s="381"/>
      <c r="E453" s="382"/>
      <c r="F453" s="380"/>
      <c r="G453" s="381"/>
      <c r="H453" s="381"/>
      <c r="I453" s="381"/>
      <c r="J453" s="381"/>
      <c r="K453" s="383"/>
      <c r="L453" s="123"/>
      <c r="M453" s="379" t="str">
        <f t="shared" si="6"/>
        <v/>
      </c>
    </row>
    <row r="454" spans="1:13" ht="14.45" customHeight="1" x14ac:dyDescent="0.2">
      <c r="A454" s="384"/>
      <c r="B454" s="380"/>
      <c r="C454" s="381"/>
      <c r="D454" s="381"/>
      <c r="E454" s="382"/>
      <c r="F454" s="380"/>
      <c r="G454" s="381"/>
      <c r="H454" s="381"/>
      <c r="I454" s="381"/>
      <c r="J454" s="381"/>
      <c r="K454" s="383"/>
      <c r="L454" s="123"/>
      <c r="M454" s="37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84"/>
      <c r="B455" s="380"/>
      <c r="C455" s="381"/>
      <c r="D455" s="381"/>
      <c r="E455" s="382"/>
      <c r="F455" s="380"/>
      <c r="G455" s="381"/>
      <c r="H455" s="381"/>
      <c r="I455" s="381"/>
      <c r="J455" s="381"/>
      <c r="K455" s="383"/>
      <c r="L455" s="123"/>
      <c r="M455" s="379" t="str">
        <f t="shared" si="7"/>
        <v/>
      </c>
    </row>
    <row r="456" spans="1:13" ht="14.45" customHeight="1" x14ac:dyDescent="0.2">
      <c r="A456" s="384"/>
      <c r="B456" s="380"/>
      <c r="C456" s="381"/>
      <c r="D456" s="381"/>
      <c r="E456" s="382"/>
      <c r="F456" s="380"/>
      <c r="G456" s="381"/>
      <c r="H456" s="381"/>
      <c r="I456" s="381"/>
      <c r="J456" s="381"/>
      <c r="K456" s="383"/>
      <c r="L456" s="123"/>
      <c r="M456" s="379" t="str">
        <f t="shared" si="7"/>
        <v/>
      </c>
    </row>
    <row r="457" spans="1:13" ht="14.45" customHeight="1" x14ac:dyDescent="0.2">
      <c r="A457" s="384"/>
      <c r="B457" s="380"/>
      <c r="C457" s="381"/>
      <c r="D457" s="381"/>
      <c r="E457" s="382"/>
      <c r="F457" s="380"/>
      <c r="G457" s="381"/>
      <c r="H457" s="381"/>
      <c r="I457" s="381"/>
      <c r="J457" s="381"/>
      <c r="K457" s="383"/>
      <c r="L457" s="123"/>
      <c r="M457" s="379" t="str">
        <f t="shared" si="7"/>
        <v/>
      </c>
    </row>
    <row r="458" spans="1:13" ht="14.45" customHeight="1" x14ac:dyDescent="0.2">
      <c r="A458" s="384"/>
      <c r="B458" s="380"/>
      <c r="C458" s="381"/>
      <c r="D458" s="381"/>
      <c r="E458" s="382"/>
      <c r="F458" s="380"/>
      <c r="G458" s="381"/>
      <c r="H458" s="381"/>
      <c r="I458" s="381"/>
      <c r="J458" s="381"/>
      <c r="K458" s="383"/>
      <c r="L458" s="123"/>
      <c r="M458" s="379" t="str">
        <f t="shared" si="7"/>
        <v/>
      </c>
    </row>
    <row r="459" spans="1:13" ht="14.45" customHeight="1" x14ac:dyDescent="0.2">
      <c r="A459" s="384"/>
      <c r="B459" s="380"/>
      <c r="C459" s="381"/>
      <c r="D459" s="381"/>
      <c r="E459" s="382"/>
      <c r="F459" s="380"/>
      <c r="G459" s="381"/>
      <c r="H459" s="381"/>
      <c r="I459" s="381"/>
      <c r="J459" s="381"/>
      <c r="K459" s="383"/>
      <c r="L459" s="123"/>
      <c r="M459" s="379" t="str">
        <f t="shared" si="7"/>
        <v/>
      </c>
    </row>
    <row r="460" spans="1:13" ht="14.45" customHeight="1" x14ac:dyDescent="0.2">
      <c r="A460" s="384"/>
      <c r="B460" s="380"/>
      <c r="C460" s="381"/>
      <c r="D460" s="381"/>
      <c r="E460" s="382"/>
      <c r="F460" s="380"/>
      <c r="G460" s="381"/>
      <c r="H460" s="381"/>
      <c r="I460" s="381"/>
      <c r="J460" s="381"/>
      <c r="K460" s="383"/>
      <c r="L460" s="123"/>
      <c r="M460" s="379" t="str">
        <f t="shared" si="7"/>
        <v/>
      </c>
    </row>
    <row r="461" spans="1:13" ht="14.45" customHeight="1" x14ac:dyDescent="0.2">
      <c r="A461" s="384"/>
      <c r="B461" s="380"/>
      <c r="C461" s="381"/>
      <c r="D461" s="381"/>
      <c r="E461" s="382"/>
      <c r="F461" s="380"/>
      <c r="G461" s="381"/>
      <c r="H461" s="381"/>
      <c r="I461" s="381"/>
      <c r="J461" s="381"/>
      <c r="K461" s="383"/>
      <c r="L461" s="123"/>
      <c r="M461" s="379" t="str">
        <f t="shared" si="7"/>
        <v/>
      </c>
    </row>
    <row r="462" spans="1:13" ht="14.45" customHeight="1" x14ac:dyDescent="0.2">
      <c r="A462" s="384"/>
      <c r="B462" s="380"/>
      <c r="C462" s="381"/>
      <c r="D462" s="381"/>
      <c r="E462" s="382"/>
      <c r="F462" s="380"/>
      <c r="G462" s="381"/>
      <c r="H462" s="381"/>
      <c r="I462" s="381"/>
      <c r="J462" s="381"/>
      <c r="K462" s="383"/>
      <c r="L462" s="123"/>
      <c r="M462" s="379" t="str">
        <f t="shared" si="7"/>
        <v/>
      </c>
    </row>
    <row r="463" spans="1:13" ht="14.45" customHeight="1" x14ac:dyDescent="0.2">
      <c r="A463" s="384"/>
      <c r="B463" s="380"/>
      <c r="C463" s="381"/>
      <c r="D463" s="381"/>
      <c r="E463" s="382"/>
      <c r="F463" s="380"/>
      <c r="G463" s="381"/>
      <c r="H463" s="381"/>
      <c r="I463" s="381"/>
      <c r="J463" s="381"/>
      <c r="K463" s="383"/>
      <c r="L463" s="123"/>
      <c r="M463" s="379" t="str">
        <f t="shared" si="7"/>
        <v/>
      </c>
    </row>
    <row r="464" spans="1:13" ht="14.45" customHeight="1" x14ac:dyDescent="0.2">
      <c r="A464" s="384"/>
      <c r="B464" s="380"/>
      <c r="C464" s="381"/>
      <c r="D464" s="381"/>
      <c r="E464" s="382"/>
      <c r="F464" s="380"/>
      <c r="G464" s="381"/>
      <c r="H464" s="381"/>
      <c r="I464" s="381"/>
      <c r="J464" s="381"/>
      <c r="K464" s="383"/>
      <c r="L464" s="123"/>
      <c r="M464" s="379" t="str">
        <f t="shared" si="7"/>
        <v/>
      </c>
    </row>
    <row r="465" spans="1:13" ht="14.45" customHeight="1" x14ac:dyDescent="0.2">
      <c r="A465" s="384"/>
      <c r="B465" s="380"/>
      <c r="C465" s="381"/>
      <c r="D465" s="381"/>
      <c r="E465" s="382"/>
      <c r="F465" s="380"/>
      <c r="G465" s="381"/>
      <c r="H465" s="381"/>
      <c r="I465" s="381"/>
      <c r="J465" s="381"/>
      <c r="K465" s="383"/>
      <c r="L465" s="123"/>
      <c r="M465" s="379" t="str">
        <f t="shared" si="7"/>
        <v/>
      </c>
    </row>
    <row r="466" spans="1:13" ht="14.45" customHeight="1" x14ac:dyDescent="0.2">
      <c r="A466" s="384"/>
      <c r="B466" s="380"/>
      <c r="C466" s="381"/>
      <c r="D466" s="381"/>
      <c r="E466" s="382"/>
      <c r="F466" s="380"/>
      <c r="G466" s="381"/>
      <c r="H466" s="381"/>
      <c r="I466" s="381"/>
      <c r="J466" s="381"/>
      <c r="K466" s="383"/>
      <c r="L466" s="123"/>
      <c r="M466" s="379" t="str">
        <f t="shared" si="7"/>
        <v/>
      </c>
    </row>
    <row r="467" spans="1:13" ht="14.45" customHeight="1" x14ac:dyDescent="0.2">
      <c r="A467" s="384"/>
      <c r="B467" s="380"/>
      <c r="C467" s="381"/>
      <c r="D467" s="381"/>
      <c r="E467" s="382"/>
      <c r="F467" s="380"/>
      <c r="G467" s="381"/>
      <c r="H467" s="381"/>
      <c r="I467" s="381"/>
      <c r="J467" s="381"/>
      <c r="K467" s="383"/>
      <c r="L467" s="123"/>
      <c r="M467" s="379" t="str">
        <f t="shared" si="7"/>
        <v/>
      </c>
    </row>
    <row r="468" spans="1:13" ht="14.45" customHeight="1" x14ac:dyDescent="0.2">
      <c r="A468" s="384"/>
      <c r="B468" s="380"/>
      <c r="C468" s="381"/>
      <c r="D468" s="381"/>
      <c r="E468" s="382"/>
      <c r="F468" s="380"/>
      <c r="G468" s="381"/>
      <c r="H468" s="381"/>
      <c r="I468" s="381"/>
      <c r="J468" s="381"/>
      <c r="K468" s="383"/>
      <c r="L468" s="123"/>
      <c r="M468" s="379" t="str">
        <f t="shared" si="7"/>
        <v/>
      </c>
    </row>
    <row r="469" spans="1:13" ht="14.45" customHeight="1" x14ac:dyDescent="0.2">
      <c r="A469" s="384"/>
      <c r="B469" s="380"/>
      <c r="C469" s="381"/>
      <c r="D469" s="381"/>
      <c r="E469" s="382"/>
      <c r="F469" s="380"/>
      <c r="G469" s="381"/>
      <c r="H469" s="381"/>
      <c r="I469" s="381"/>
      <c r="J469" s="381"/>
      <c r="K469" s="383"/>
      <c r="L469" s="123"/>
      <c r="M469" s="379" t="str">
        <f t="shared" si="7"/>
        <v/>
      </c>
    </row>
    <row r="470" spans="1:13" ht="14.45" customHeight="1" x14ac:dyDescent="0.2">
      <c r="A470" s="384"/>
      <c r="B470" s="380"/>
      <c r="C470" s="381"/>
      <c r="D470" s="381"/>
      <c r="E470" s="382"/>
      <c r="F470" s="380"/>
      <c r="G470" s="381"/>
      <c r="H470" s="381"/>
      <c r="I470" s="381"/>
      <c r="J470" s="381"/>
      <c r="K470" s="383"/>
      <c r="L470" s="123"/>
      <c r="M470" s="379" t="str">
        <f t="shared" si="7"/>
        <v/>
      </c>
    </row>
    <row r="471" spans="1:13" ht="14.45" customHeight="1" x14ac:dyDescent="0.2">
      <c r="A471" s="384"/>
      <c r="B471" s="380"/>
      <c r="C471" s="381"/>
      <c r="D471" s="381"/>
      <c r="E471" s="382"/>
      <c r="F471" s="380"/>
      <c r="G471" s="381"/>
      <c r="H471" s="381"/>
      <c r="I471" s="381"/>
      <c r="J471" s="381"/>
      <c r="K471" s="383"/>
      <c r="L471" s="123"/>
      <c r="M471" s="379" t="str">
        <f t="shared" si="7"/>
        <v/>
      </c>
    </row>
    <row r="472" spans="1:13" ht="14.45" customHeight="1" x14ac:dyDescent="0.2">
      <c r="A472" s="384"/>
      <c r="B472" s="380"/>
      <c r="C472" s="381"/>
      <c r="D472" s="381"/>
      <c r="E472" s="382"/>
      <c r="F472" s="380"/>
      <c r="G472" s="381"/>
      <c r="H472" s="381"/>
      <c r="I472" s="381"/>
      <c r="J472" s="381"/>
      <c r="K472" s="383"/>
      <c r="L472" s="123"/>
      <c r="M472" s="379" t="str">
        <f t="shared" si="7"/>
        <v/>
      </c>
    </row>
    <row r="473" spans="1:13" ht="14.45" customHeight="1" x14ac:dyDescent="0.2">
      <c r="A473" s="384"/>
      <c r="B473" s="380"/>
      <c r="C473" s="381"/>
      <c r="D473" s="381"/>
      <c r="E473" s="382"/>
      <c r="F473" s="380"/>
      <c r="G473" s="381"/>
      <c r="H473" s="381"/>
      <c r="I473" s="381"/>
      <c r="J473" s="381"/>
      <c r="K473" s="383"/>
      <c r="L473" s="123"/>
      <c r="M473" s="379" t="str">
        <f t="shared" si="7"/>
        <v/>
      </c>
    </row>
    <row r="474" spans="1:13" ht="14.45" customHeight="1" x14ac:dyDescent="0.2">
      <c r="A474" s="384"/>
      <c r="B474" s="380"/>
      <c r="C474" s="381"/>
      <c r="D474" s="381"/>
      <c r="E474" s="382"/>
      <c r="F474" s="380"/>
      <c r="G474" s="381"/>
      <c r="H474" s="381"/>
      <c r="I474" s="381"/>
      <c r="J474" s="381"/>
      <c r="K474" s="383"/>
      <c r="L474" s="123"/>
      <c r="M474" s="379" t="str">
        <f t="shared" si="7"/>
        <v/>
      </c>
    </row>
    <row r="475" spans="1:13" ht="14.45" customHeight="1" x14ac:dyDescent="0.2">
      <c r="A475" s="384"/>
      <c r="B475" s="380"/>
      <c r="C475" s="381"/>
      <c r="D475" s="381"/>
      <c r="E475" s="382"/>
      <c r="F475" s="380"/>
      <c r="G475" s="381"/>
      <c r="H475" s="381"/>
      <c r="I475" s="381"/>
      <c r="J475" s="381"/>
      <c r="K475" s="383"/>
      <c r="L475" s="123"/>
      <c r="M475" s="379" t="str">
        <f t="shared" si="7"/>
        <v/>
      </c>
    </row>
    <row r="476" spans="1:13" ht="14.45" customHeight="1" x14ac:dyDescent="0.2">
      <c r="A476" s="384"/>
      <c r="B476" s="380"/>
      <c r="C476" s="381"/>
      <c r="D476" s="381"/>
      <c r="E476" s="382"/>
      <c r="F476" s="380"/>
      <c r="G476" s="381"/>
      <c r="H476" s="381"/>
      <c r="I476" s="381"/>
      <c r="J476" s="381"/>
      <c r="K476" s="383"/>
      <c r="L476" s="123"/>
      <c r="M476" s="379" t="str">
        <f t="shared" si="7"/>
        <v/>
      </c>
    </row>
    <row r="477" spans="1:13" ht="14.45" customHeight="1" x14ac:dyDescent="0.2">
      <c r="A477" s="384"/>
      <c r="B477" s="380"/>
      <c r="C477" s="381"/>
      <c r="D477" s="381"/>
      <c r="E477" s="382"/>
      <c r="F477" s="380"/>
      <c r="G477" s="381"/>
      <c r="H477" s="381"/>
      <c r="I477" s="381"/>
      <c r="J477" s="381"/>
      <c r="K477" s="383"/>
      <c r="L477" s="123"/>
      <c r="M477" s="379" t="str">
        <f t="shared" si="7"/>
        <v/>
      </c>
    </row>
    <row r="478" spans="1:13" ht="14.45" customHeight="1" x14ac:dyDescent="0.2">
      <c r="A478" s="384"/>
      <c r="B478" s="380"/>
      <c r="C478" s="381"/>
      <c r="D478" s="381"/>
      <c r="E478" s="382"/>
      <c r="F478" s="380"/>
      <c r="G478" s="381"/>
      <c r="H478" s="381"/>
      <c r="I478" s="381"/>
      <c r="J478" s="381"/>
      <c r="K478" s="383"/>
      <c r="L478" s="123"/>
      <c r="M478" s="379" t="str">
        <f t="shared" si="7"/>
        <v/>
      </c>
    </row>
    <row r="479" spans="1:13" ht="14.45" customHeight="1" x14ac:dyDescent="0.2">
      <c r="A479" s="384"/>
      <c r="B479" s="380"/>
      <c r="C479" s="381"/>
      <c r="D479" s="381"/>
      <c r="E479" s="382"/>
      <c r="F479" s="380"/>
      <c r="G479" s="381"/>
      <c r="H479" s="381"/>
      <c r="I479" s="381"/>
      <c r="J479" s="381"/>
      <c r="K479" s="383"/>
      <c r="L479" s="123"/>
      <c r="M479" s="379" t="str">
        <f t="shared" si="7"/>
        <v/>
      </c>
    </row>
    <row r="480" spans="1:13" ht="14.45" customHeight="1" x14ac:dyDescent="0.2">
      <c r="A480" s="384"/>
      <c r="B480" s="380"/>
      <c r="C480" s="381"/>
      <c r="D480" s="381"/>
      <c r="E480" s="382"/>
      <c r="F480" s="380"/>
      <c r="G480" s="381"/>
      <c r="H480" s="381"/>
      <c r="I480" s="381"/>
      <c r="J480" s="381"/>
      <c r="K480" s="383"/>
      <c r="L480" s="123"/>
      <c r="M480" s="379" t="str">
        <f t="shared" si="7"/>
        <v/>
      </c>
    </row>
    <row r="481" spans="1:13" ht="14.45" customHeight="1" x14ac:dyDescent="0.2">
      <c r="A481" s="384"/>
      <c r="B481" s="380"/>
      <c r="C481" s="381"/>
      <c r="D481" s="381"/>
      <c r="E481" s="382"/>
      <c r="F481" s="380"/>
      <c r="G481" s="381"/>
      <c r="H481" s="381"/>
      <c r="I481" s="381"/>
      <c r="J481" s="381"/>
      <c r="K481" s="383"/>
      <c r="L481" s="123"/>
      <c r="M481" s="379" t="str">
        <f t="shared" si="7"/>
        <v/>
      </c>
    </row>
    <row r="482" spans="1:13" ht="14.45" customHeight="1" x14ac:dyDescent="0.2">
      <c r="A482" s="384"/>
      <c r="B482" s="380"/>
      <c r="C482" s="381"/>
      <c r="D482" s="381"/>
      <c r="E482" s="382"/>
      <c r="F482" s="380"/>
      <c r="G482" s="381"/>
      <c r="H482" s="381"/>
      <c r="I482" s="381"/>
      <c r="J482" s="381"/>
      <c r="K482" s="383"/>
      <c r="L482" s="123"/>
      <c r="M482" s="379" t="str">
        <f t="shared" si="7"/>
        <v/>
      </c>
    </row>
    <row r="483" spans="1:13" ht="14.45" customHeight="1" x14ac:dyDescent="0.2">
      <c r="A483" s="384"/>
      <c r="B483" s="380"/>
      <c r="C483" s="381"/>
      <c r="D483" s="381"/>
      <c r="E483" s="382"/>
      <c r="F483" s="380"/>
      <c r="G483" s="381"/>
      <c r="H483" s="381"/>
      <c r="I483" s="381"/>
      <c r="J483" s="381"/>
      <c r="K483" s="383"/>
      <c r="L483" s="123"/>
      <c r="M483" s="379" t="str">
        <f t="shared" si="7"/>
        <v/>
      </c>
    </row>
    <row r="484" spans="1:13" ht="14.45" customHeight="1" x14ac:dyDescent="0.2">
      <c r="A484" s="384"/>
      <c r="B484" s="380"/>
      <c r="C484" s="381"/>
      <c r="D484" s="381"/>
      <c r="E484" s="382"/>
      <c r="F484" s="380"/>
      <c r="G484" s="381"/>
      <c r="H484" s="381"/>
      <c r="I484" s="381"/>
      <c r="J484" s="381"/>
      <c r="K484" s="383"/>
      <c r="L484" s="123"/>
      <c r="M484" s="379" t="str">
        <f t="shared" si="7"/>
        <v/>
      </c>
    </row>
    <row r="485" spans="1:13" ht="14.45" customHeight="1" x14ac:dyDescent="0.2">
      <c r="A485" s="384"/>
      <c r="B485" s="380"/>
      <c r="C485" s="381"/>
      <c r="D485" s="381"/>
      <c r="E485" s="382"/>
      <c r="F485" s="380"/>
      <c r="G485" s="381"/>
      <c r="H485" s="381"/>
      <c r="I485" s="381"/>
      <c r="J485" s="381"/>
      <c r="K485" s="383"/>
      <c r="L485" s="123"/>
      <c r="M485" s="379" t="str">
        <f t="shared" si="7"/>
        <v/>
      </c>
    </row>
    <row r="486" spans="1:13" ht="14.45" customHeight="1" x14ac:dyDescent="0.2">
      <c r="A486" s="384"/>
      <c r="B486" s="380"/>
      <c r="C486" s="381"/>
      <c r="D486" s="381"/>
      <c r="E486" s="382"/>
      <c r="F486" s="380"/>
      <c r="G486" s="381"/>
      <c r="H486" s="381"/>
      <c r="I486" s="381"/>
      <c r="J486" s="381"/>
      <c r="K486" s="383"/>
      <c r="L486" s="123"/>
      <c r="M486" s="379" t="str">
        <f t="shared" si="7"/>
        <v/>
      </c>
    </row>
    <row r="487" spans="1:13" ht="14.45" customHeight="1" x14ac:dyDescent="0.2">
      <c r="A487" s="384"/>
      <c r="B487" s="380"/>
      <c r="C487" s="381"/>
      <c r="D487" s="381"/>
      <c r="E487" s="382"/>
      <c r="F487" s="380"/>
      <c r="G487" s="381"/>
      <c r="H487" s="381"/>
      <c r="I487" s="381"/>
      <c r="J487" s="381"/>
      <c r="K487" s="383"/>
      <c r="L487" s="123"/>
      <c r="M487" s="379" t="str">
        <f t="shared" si="7"/>
        <v/>
      </c>
    </row>
    <row r="488" spans="1:13" ht="14.45" customHeight="1" x14ac:dyDescent="0.2">
      <c r="A488" s="384"/>
      <c r="B488" s="380"/>
      <c r="C488" s="381"/>
      <c r="D488" s="381"/>
      <c r="E488" s="382"/>
      <c r="F488" s="380"/>
      <c r="G488" s="381"/>
      <c r="H488" s="381"/>
      <c r="I488" s="381"/>
      <c r="J488" s="381"/>
      <c r="K488" s="383"/>
      <c r="L488" s="123"/>
      <c r="M488" s="379" t="str">
        <f t="shared" si="7"/>
        <v/>
      </c>
    </row>
    <row r="489" spans="1:13" ht="14.45" customHeight="1" x14ac:dyDescent="0.2">
      <c r="A489" s="384"/>
      <c r="B489" s="380"/>
      <c r="C489" s="381"/>
      <c r="D489" s="381"/>
      <c r="E489" s="382"/>
      <c r="F489" s="380"/>
      <c r="G489" s="381"/>
      <c r="H489" s="381"/>
      <c r="I489" s="381"/>
      <c r="J489" s="381"/>
      <c r="K489" s="383"/>
      <c r="L489" s="123"/>
      <c r="M489" s="379" t="str">
        <f t="shared" si="7"/>
        <v/>
      </c>
    </row>
    <row r="490" spans="1:13" ht="14.45" customHeight="1" x14ac:dyDescent="0.2">
      <c r="A490" s="384"/>
      <c r="B490" s="380"/>
      <c r="C490" s="381"/>
      <c r="D490" s="381"/>
      <c r="E490" s="382"/>
      <c r="F490" s="380"/>
      <c r="G490" s="381"/>
      <c r="H490" s="381"/>
      <c r="I490" s="381"/>
      <c r="J490" s="381"/>
      <c r="K490" s="383"/>
      <c r="L490" s="123"/>
      <c r="M490" s="379" t="str">
        <f t="shared" si="7"/>
        <v/>
      </c>
    </row>
    <row r="491" spans="1:13" ht="14.45" customHeight="1" x14ac:dyDescent="0.2">
      <c r="A491" s="384"/>
      <c r="B491" s="380"/>
      <c r="C491" s="381"/>
      <c r="D491" s="381"/>
      <c r="E491" s="382"/>
      <c r="F491" s="380"/>
      <c r="G491" s="381"/>
      <c r="H491" s="381"/>
      <c r="I491" s="381"/>
      <c r="J491" s="381"/>
      <c r="K491" s="383"/>
      <c r="L491" s="123"/>
      <c r="M491" s="379" t="str">
        <f t="shared" si="7"/>
        <v/>
      </c>
    </row>
    <row r="492" spans="1:13" ht="14.45" customHeight="1" x14ac:dyDescent="0.2">
      <c r="A492" s="384"/>
      <c r="B492" s="380"/>
      <c r="C492" s="381"/>
      <c r="D492" s="381"/>
      <c r="E492" s="382"/>
      <c r="F492" s="380"/>
      <c r="G492" s="381"/>
      <c r="H492" s="381"/>
      <c r="I492" s="381"/>
      <c r="J492" s="381"/>
      <c r="K492" s="383"/>
      <c r="L492" s="123"/>
      <c r="M492" s="379" t="str">
        <f t="shared" si="7"/>
        <v/>
      </c>
    </row>
    <row r="493" spans="1:13" ht="14.45" customHeight="1" x14ac:dyDescent="0.2">
      <c r="A493" s="384"/>
      <c r="B493" s="380"/>
      <c r="C493" s="381"/>
      <c r="D493" s="381"/>
      <c r="E493" s="382"/>
      <c r="F493" s="380"/>
      <c r="G493" s="381"/>
      <c r="H493" s="381"/>
      <c r="I493" s="381"/>
      <c r="J493" s="381"/>
      <c r="K493" s="383"/>
      <c r="L493" s="123"/>
      <c r="M493" s="379" t="str">
        <f t="shared" si="7"/>
        <v/>
      </c>
    </row>
    <row r="494" spans="1:13" ht="14.45" customHeight="1" x14ac:dyDescent="0.2">
      <c r="A494" s="384"/>
      <c r="B494" s="380"/>
      <c r="C494" s="381"/>
      <c r="D494" s="381"/>
      <c r="E494" s="382"/>
      <c r="F494" s="380"/>
      <c r="G494" s="381"/>
      <c r="H494" s="381"/>
      <c r="I494" s="381"/>
      <c r="J494" s="381"/>
      <c r="K494" s="383"/>
      <c r="L494" s="123"/>
      <c r="M494" s="379" t="str">
        <f t="shared" si="7"/>
        <v/>
      </c>
    </row>
    <row r="495" spans="1:13" ht="14.45" customHeight="1" x14ac:dyDescent="0.2">
      <c r="A495" s="384"/>
      <c r="B495" s="380"/>
      <c r="C495" s="381"/>
      <c r="D495" s="381"/>
      <c r="E495" s="382"/>
      <c r="F495" s="380"/>
      <c r="G495" s="381"/>
      <c r="H495" s="381"/>
      <c r="I495" s="381"/>
      <c r="J495" s="381"/>
      <c r="K495" s="383"/>
      <c r="L495" s="123"/>
      <c r="M495" s="379" t="str">
        <f t="shared" si="7"/>
        <v/>
      </c>
    </row>
    <row r="496" spans="1:13" ht="14.45" customHeight="1" x14ac:dyDescent="0.2">
      <c r="A496" s="384"/>
      <c r="B496" s="380"/>
      <c r="C496" s="381"/>
      <c r="D496" s="381"/>
      <c r="E496" s="382"/>
      <c r="F496" s="380"/>
      <c r="G496" s="381"/>
      <c r="H496" s="381"/>
      <c r="I496" s="381"/>
      <c r="J496" s="381"/>
      <c r="K496" s="383"/>
      <c r="L496" s="123"/>
      <c r="M496" s="379" t="str">
        <f t="shared" si="7"/>
        <v/>
      </c>
    </row>
    <row r="497" spans="1:13" ht="14.45" customHeight="1" x14ac:dyDescent="0.2">
      <c r="A497" s="384"/>
      <c r="B497" s="380"/>
      <c r="C497" s="381"/>
      <c r="D497" s="381"/>
      <c r="E497" s="382"/>
      <c r="F497" s="380"/>
      <c r="G497" s="381"/>
      <c r="H497" s="381"/>
      <c r="I497" s="381"/>
      <c r="J497" s="381"/>
      <c r="K497" s="383"/>
      <c r="L497" s="123"/>
      <c r="M497" s="379" t="str">
        <f t="shared" si="7"/>
        <v/>
      </c>
    </row>
    <row r="498" spans="1:13" ht="14.45" customHeight="1" x14ac:dyDescent="0.2">
      <c r="A498" s="384"/>
      <c r="B498" s="380"/>
      <c r="C498" s="381"/>
      <c r="D498" s="381"/>
      <c r="E498" s="382"/>
      <c r="F498" s="380"/>
      <c r="G498" s="381"/>
      <c r="H498" s="381"/>
      <c r="I498" s="381"/>
      <c r="J498" s="381"/>
      <c r="K498" s="383"/>
      <c r="L498" s="123"/>
      <c r="M498" s="379" t="str">
        <f t="shared" si="7"/>
        <v/>
      </c>
    </row>
    <row r="499" spans="1:13" ht="14.45" customHeight="1" x14ac:dyDescent="0.2">
      <c r="A499" s="384"/>
      <c r="B499" s="380"/>
      <c r="C499" s="381"/>
      <c r="D499" s="381"/>
      <c r="E499" s="382"/>
      <c r="F499" s="380"/>
      <c r="G499" s="381"/>
      <c r="H499" s="381"/>
      <c r="I499" s="381"/>
      <c r="J499" s="381"/>
      <c r="K499" s="383"/>
      <c r="L499" s="123"/>
      <c r="M499" s="379" t="str">
        <f t="shared" si="7"/>
        <v/>
      </c>
    </row>
    <row r="500" spans="1:13" ht="14.45" customHeight="1" x14ac:dyDescent="0.2">
      <c r="A500" s="384"/>
      <c r="B500" s="380"/>
      <c r="C500" s="381"/>
      <c r="D500" s="381"/>
      <c r="E500" s="382"/>
      <c r="F500" s="380"/>
      <c r="G500" s="381"/>
      <c r="H500" s="381"/>
      <c r="I500" s="381"/>
      <c r="J500" s="381"/>
      <c r="K500" s="383"/>
      <c r="L500" s="123"/>
      <c r="M500" s="379" t="str">
        <f t="shared" si="7"/>
        <v/>
      </c>
    </row>
    <row r="501" spans="1:13" ht="14.45" customHeight="1" x14ac:dyDescent="0.2">
      <c r="A501" s="384"/>
      <c r="B501" s="380"/>
      <c r="C501" s="381"/>
      <c r="D501" s="381"/>
      <c r="E501" s="382"/>
      <c r="F501" s="380"/>
      <c r="G501" s="381"/>
      <c r="H501" s="381"/>
      <c r="I501" s="381"/>
      <c r="J501" s="381"/>
      <c r="K501" s="383"/>
      <c r="L501" s="123"/>
      <c r="M501" s="379" t="str">
        <f t="shared" si="7"/>
        <v/>
      </c>
    </row>
    <row r="502" spans="1:13" ht="14.45" customHeight="1" x14ac:dyDescent="0.2">
      <c r="A502" s="384"/>
      <c r="B502" s="380"/>
      <c r="C502" s="381"/>
      <c r="D502" s="381"/>
      <c r="E502" s="382"/>
      <c r="F502" s="380"/>
      <c r="G502" s="381"/>
      <c r="H502" s="381"/>
      <c r="I502" s="381"/>
      <c r="J502" s="381"/>
      <c r="K502" s="383"/>
      <c r="L502" s="123"/>
      <c r="M502" s="379" t="str">
        <f t="shared" si="7"/>
        <v/>
      </c>
    </row>
    <row r="503" spans="1:13" ht="14.45" customHeight="1" x14ac:dyDescent="0.2">
      <c r="A503" s="384"/>
      <c r="B503" s="380"/>
      <c r="C503" s="381"/>
      <c r="D503" s="381"/>
      <c r="E503" s="382"/>
      <c r="F503" s="380"/>
      <c r="G503" s="381"/>
      <c r="H503" s="381"/>
      <c r="I503" s="381"/>
      <c r="J503" s="381"/>
      <c r="K503" s="383"/>
      <c r="L503" s="123"/>
      <c r="M503" s="379" t="str">
        <f t="shared" si="7"/>
        <v/>
      </c>
    </row>
    <row r="504" spans="1:13" ht="14.45" customHeight="1" x14ac:dyDescent="0.2">
      <c r="A504" s="384"/>
      <c r="B504" s="380"/>
      <c r="C504" s="381"/>
      <c r="D504" s="381"/>
      <c r="E504" s="382"/>
      <c r="F504" s="380"/>
      <c r="G504" s="381"/>
      <c r="H504" s="381"/>
      <c r="I504" s="381"/>
      <c r="J504" s="381"/>
      <c r="K504" s="383"/>
      <c r="L504" s="123"/>
      <c r="M504" s="379" t="str">
        <f t="shared" si="7"/>
        <v/>
      </c>
    </row>
    <row r="505" spans="1:13" ht="14.45" customHeight="1" x14ac:dyDescent="0.2">
      <c r="A505" s="384"/>
      <c r="B505" s="380"/>
      <c r="C505" s="381"/>
      <c r="D505" s="381"/>
      <c r="E505" s="382"/>
      <c r="F505" s="380"/>
      <c r="G505" s="381"/>
      <c r="H505" s="381"/>
      <c r="I505" s="381"/>
      <c r="J505" s="381"/>
      <c r="K505" s="383"/>
      <c r="L505" s="123"/>
      <c r="M505" s="379" t="str">
        <f t="shared" si="7"/>
        <v/>
      </c>
    </row>
    <row r="506" spans="1:13" ht="14.45" customHeight="1" x14ac:dyDescent="0.2">
      <c r="A506" s="384"/>
      <c r="B506" s="380"/>
      <c r="C506" s="381"/>
      <c r="D506" s="381"/>
      <c r="E506" s="382"/>
      <c r="F506" s="380"/>
      <c r="G506" s="381"/>
      <c r="H506" s="381"/>
      <c r="I506" s="381"/>
      <c r="J506" s="381"/>
      <c r="K506" s="383"/>
      <c r="L506" s="123"/>
      <c r="M506" s="379" t="str">
        <f t="shared" si="7"/>
        <v/>
      </c>
    </row>
    <row r="507" spans="1:13" ht="14.45" customHeight="1" x14ac:dyDescent="0.2">
      <c r="A507" s="384"/>
      <c r="B507" s="380"/>
      <c r="C507" s="381"/>
      <c r="D507" s="381"/>
      <c r="E507" s="382"/>
      <c r="F507" s="380"/>
      <c r="G507" s="381"/>
      <c r="H507" s="381"/>
      <c r="I507" s="381"/>
      <c r="J507" s="381"/>
      <c r="K507" s="383"/>
      <c r="L507" s="123"/>
      <c r="M507" s="379" t="str">
        <f t="shared" si="7"/>
        <v/>
      </c>
    </row>
    <row r="508" spans="1:13" ht="14.45" customHeight="1" x14ac:dyDescent="0.2">
      <c r="A508" s="384"/>
      <c r="B508" s="380"/>
      <c r="C508" s="381"/>
      <c r="D508" s="381"/>
      <c r="E508" s="382"/>
      <c r="F508" s="380"/>
      <c r="G508" s="381"/>
      <c r="H508" s="381"/>
      <c r="I508" s="381"/>
      <c r="J508" s="381"/>
      <c r="K508" s="383"/>
      <c r="L508" s="123"/>
      <c r="M508" s="379" t="str">
        <f t="shared" si="7"/>
        <v/>
      </c>
    </row>
    <row r="509" spans="1:13" ht="14.45" customHeight="1" x14ac:dyDescent="0.2">
      <c r="A509" s="384"/>
      <c r="B509" s="380"/>
      <c r="C509" s="381"/>
      <c r="D509" s="381"/>
      <c r="E509" s="382"/>
      <c r="F509" s="380"/>
      <c r="G509" s="381"/>
      <c r="H509" s="381"/>
      <c r="I509" s="381"/>
      <c r="J509" s="381"/>
      <c r="K509" s="383"/>
      <c r="L509" s="123"/>
      <c r="M509" s="379" t="str">
        <f t="shared" si="7"/>
        <v/>
      </c>
    </row>
    <row r="510" spans="1:13" ht="14.45" customHeight="1" x14ac:dyDescent="0.2">
      <c r="A510" s="384"/>
      <c r="B510" s="380"/>
      <c r="C510" s="381"/>
      <c r="D510" s="381"/>
      <c r="E510" s="382"/>
      <c r="F510" s="380"/>
      <c r="G510" s="381"/>
      <c r="H510" s="381"/>
      <c r="I510" s="381"/>
      <c r="J510" s="381"/>
      <c r="K510" s="383"/>
      <c r="L510" s="123"/>
      <c r="M510" s="379" t="str">
        <f t="shared" si="7"/>
        <v/>
      </c>
    </row>
    <row r="511" spans="1:13" ht="14.45" customHeight="1" x14ac:dyDescent="0.2">
      <c r="A511" s="384"/>
      <c r="B511" s="380"/>
      <c r="C511" s="381"/>
      <c r="D511" s="381"/>
      <c r="E511" s="382"/>
      <c r="F511" s="380"/>
      <c r="G511" s="381"/>
      <c r="H511" s="381"/>
      <c r="I511" s="381"/>
      <c r="J511" s="381"/>
      <c r="K511" s="383"/>
      <c r="L511" s="123"/>
      <c r="M511" s="379" t="str">
        <f t="shared" si="7"/>
        <v/>
      </c>
    </row>
    <row r="512" spans="1:13" ht="14.45" customHeight="1" x14ac:dyDescent="0.2">
      <c r="A512" s="384"/>
      <c r="B512" s="380"/>
      <c r="C512" s="381"/>
      <c r="D512" s="381"/>
      <c r="E512" s="382"/>
      <c r="F512" s="380"/>
      <c r="G512" s="381"/>
      <c r="H512" s="381"/>
      <c r="I512" s="381"/>
      <c r="J512" s="381"/>
      <c r="K512" s="383"/>
      <c r="L512" s="123"/>
      <c r="M512" s="379" t="str">
        <f t="shared" si="7"/>
        <v/>
      </c>
    </row>
    <row r="513" spans="1:13" ht="14.45" customHeight="1" x14ac:dyDescent="0.2">
      <c r="A513" s="384"/>
      <c r="B513" s="380"/>
      <c r="C513" s="381"/>
      <c r="D513" s="381"/>
      <c r="E513" s="382"/>
      <c r="F513" s="380"/>
      <c r="G513" s="381"/>
      <c r="H513" s="381"/>
      <c r="I513" s="381"/>
      <c r="J513" s="381"/>
      <c r="K513" s="383"/>
      <c r="L513" s="123"/>
      <c r="M513" s="379" t="str">
        <f t="shared" si="7"/>
        <v/>
      </c>
    </row>
    <row r="514" spans="1:13" ht="14.45" customHeight="1" x14ac:dyDescent="0.2">
      <c r="A514" s="384"/>
      <c r="B514" s="380"/>
      <c r="C514" s="381"/>
      <c r="D514" s="381"/>
      <c r="E514" s="382"/>
      <c r="F514" s="380"/>
      <c r="G514" s="381"/>
      <c r="H514" s="381"/>
      <c r="I514" s="381"/>
      <c r="J514" s="381"/>
      <c r="K514" s="383"/>
      <c r="L514" s="123"/>
      <c r="M514" s="379" t="str">
        <f t="shared" si="7"/>
        <v/>
      </c>
    </row>
    <row r="515" spans="1:13" ht="14.45" customHeight="1" x14ac:dyDescent="0.2">
      <c r="A515" s="384"/>
      <c r="B515" s="380"/>
      <c r="C515" s="381"/>
      <c r="D515" s="381"/>
      <c r="E515" s="382"/>
      <c r="F515" s="380"/>
      <c r="G515" s="381"/>
      <c r="H515" s="381"/>
      <c r="I515" s="381"/>
      <c r="J515" s="381"/>
      <c r="K515" s="383"/>
      <c r="L515" s="123"/>
      <c r="M515" s="379" t="str">
        <f t="shared" si="7"/>
        <v/>
      </c>
    </row>
    <row r="516" spans="1:13" ht="14.45" customHeight="1" x14ac:dyDescent="0.2">
      <c r="A516" s="384"/>
      <c r="B516" s="380"/>
      <c r="C516" s="381"/>
      <c r="D516" s="381"/>
      <c r="E516" s="382"/>
      <c r="F516" s="380"/>
      <c r="G516" s="381"/>
      <c r="H516" s="381"/>
      <c r="I516" s="381"/>
      <c r="J516" s="381"/>
      <c r="K516" s="383"/>
      <c r="L516" s="123"/>
      <c r="M516" s="379" t="str">
        <f t="shared" si="7"/>
        <v/>
      </c>
    </row>
    <row r="517" spans="1:13" ht="14.45" customHeight="1" x14ac:dyDescent="0.2">
      <c r="A517" s="384"/>
      <c r="B517" s="380"/>
      <c r="C517" s="381"/>
      <c r="D517" s="381"/>
      <c r="E517" s="382"/>
      <c r="F517" s="380"/>
      <c r="G517" s="381"/>
      <c r="H517" s="381"/>
      <c r="I517" s="381"/>
      <c r="J517" s="381"/>
      <c r="K517" s="383"/>
      <c r="L517" s="123"/>
      <c r="M517" s="379" t="str">
        <f t="shared" si="7"/>
        <v/>
      </c>
    </row>
    <row r="518" spans="1:13" ht="14.45" customHeight="1" x14ac:dyDescent="0.2">
      <c r="A518" s="384"/>
      <c r="B518" s="380"/>
      <c r="C518" s="381"/>
      <c r="D518" s="381"/>
      <c r="E518" s="382"/>
      <c r="F518" s="380"/>
      <c r="G518" s="381"/>
      <c r="H518" s="381"/>
      <c r="I518" s="381"/>
      <c r="J518" s="381"/>
      <c r="K518" s="383"/>
      <c r="L518" s="123"/>
      <c r="M518" s="37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84"/>
      <c r="B519" s="380"/>
      <c r="C519" s="381"/>
      <c r="D519" s="381"/>
      <c r="E519" s="382"/>
      <c r="F519" s="380"/>
      <c r="G519" s="381"/>
      <c r="H519" s="381"/>
      <c r="I519" s="381"/>
      <c r="J519" s="381"/>
      <c r="K519" s="383"/>
      <c r="L519" s="123"/>
      <c r="M519" s="379" t="str">
        <f t="shared" si="8"/>
        <v/>
      </c>
    </row>
    <row r="520" spans="1:13" ht="14.45" customHeight="1" x14ac:dyDescent="0.2">
      <c r="A520" s="384"/>
      <c r="B520" s="380"/>
      <c r="C520" s="381"/>
      <c r="D520" s="381"/>
      <c r="E520" s="382"/>
      <c r="F520" s="380"/>
      <c r="G520" s="381"/>
      <c r="H520" s="381"/>
      <c r="I520" s="381"/>
      <c r="J520" s="381"/>
      <c r="K520" s="383"/>
      <c r="L520" s="123"/>
      <c r="M520" s="379" t="str">
        <f t="shared" si="8"/>
        <v/>
      </c>
    </row>
    <row r="521" spans="1:13" ht="14.45" customHeight="1" x14ac:dyDescent="0.2">
      <c r="A521" s="384"/>
      <c r="B521" s="380"/>
      <c r="C521" s="381"/>
      <c r="D521" s="381"/>
      <c r="E521" s="382"/>
      <c r="F521" s="380"/>
      <c r="G521" s="381"/>
      <c r="H521" s="381"/>
      <c r="I521" s="381"/>
      <c r="J521" s="381"/>
      <c r="K521" s="383"/>
      <c r="L521" s="123"/>
      <c r="M521" s="379" t="str">
        <f t="shared" si="8"/>
        <v/>
      </c>
    </row>
    <row r="522" spans="1:13" ht="14.45" customHeight="1" x14ac:dyDescent="0.2">
      <c r="A522" s="384"/>
      <c r="B522" s="380"/>
      <c r="C522" s="381"/>
      <c r="D522" s="381"/>
      <c r="E522" s="382"/>
      <c r="F522" s="380"/>
      <c r="G522" s="381"/>
      <c r="H522" s="381"/>
      <c r="I522" s="381"/>
      <c r="J522" s="381"/>
      <c r="K522" s="383"/>
      <c r="L522" s="123"/>
      <c r="M522" s="379" t="str">
        <f t="shared" si="8"/>
        <v/>
      </c>
    </row>
    <row r="523" spans="1:13" ht="14.45" customHeight="1" x14ac:dyDescent="0.2">
      <c r="A523" s="384"/>
      <c r="B523" s="380"/>
      <c r="C523" s="381"/>
      <c r="D523" s="381"/>
      <c r="E523" s="382"/>
      <c r="F523" s="380"/>
      <c r="G523" s="381"/>
      <c r="H523" s="381"/>
      <c r="I523" s="381"/>
      <c r="J523" s="381"/>
      <c r="K523" s="383"/>
      <c r="L523" s="123"/>
      <c r="M523" s="379" t="str">
        <f t="shared" si="8"/>
        <v/>
      </c>
    </row>
    <row r="524" spans="1:13" ht="14.45" customHeight="1" x14ac:dyDescent="0.2">
      <c r="A524" s="384"/>
      <c r="B524" s="380"/>
      <c r="C524" s="381"/>
      <c r="D524" s="381"/>
      <c r="E524" s="382"/>
      <c r="F524" s="380"/>
      <c r="G524" s="381"/>
      <c r="H524" s="381"/>
      <c r="I524" s="381"/>
      <c r="J524" s="381"/>
      <c r="K524" s="383"/>
      <c r="L524" s="123"/>
      <c r="M524" s="379" t="str">
        <f t="shared" si="8"/>
        <v/>
      </c>
    </row>
    <row r="525" spans="1:13" ht="14.45" customHeight="1" x14ac:dyDescent="0.2">
      <c r="A525" s="384"/>
      <c r="B525" s="380"/>
      <c r="C525" s="381"/>
      <c r="D525" s="381"/>
      <c r="E525" s="382"/>
      <c r="F525" s="380"/>
      <c r="G525" s="381"/>
      <c r="H525" s="381"/>
      <c r="I525" s="381"/>
      <c r="J525" s="381"/>
      <c r="K525" s="383"/>
      <c r="L525" s="123"/>
      <c r="M525" s="379" t="str">
        <f t="shared" si="8"/>
        <v/>
      </c>
    </row>
    <row r="526" spans="1:13" ht="14.45" customHeight="1" x14ac:dyDescent="0.2">
      <c r="A526" s="384"/>
      <c r="B526" s="380"/>
      <c r="C526" s="381"/>
      <c r="D526" s="381"/>
      <c r="E526" s="382"/>
      <c r="F526" s="380"/>
      <c r="G526" s="381"/>
      <c r="H526" s="381"/>
      <c r="I526" s="381"/>
      <c r="J526" s="381"/>
      <c r="K526" s="383"/>
      <c r="L526" s="123"/>
      <c r="M526" s="379" t="str">
        <f t="shared" si="8"/>
        <v/>
      </c>
    </row>
    <row r="527" spans="1:13" ht="14.45" customHeight="1" x14ac:dyDescent="0.2">
      <c r="A527" s="384"/>
      <c r="B527" s="380"/>
      <c r="C527" s="381"/>
      <c r="D527" s="381"/>
      <c r="E527" s="382"/>
      <c r="F527" s="380"/>
      <c r="G527" s="381"/>
      <c r="H527" s="381"/>
      <c r="I527" s="381"/>
      <c r="J527" s="381"/>
      <c r="K527" s="383"/>
      <c r="L527" s="123"/>
      <c r="M527" s="379" t="str">
        <f t="shared" si="8"/>
        <v/>
      </c>
    </row>
    <row r="528" spans="1:13" ht="14.45" customHeight="1" x14ac:dyDescent="0.2">
      <c r="A528" s="384"/>
      <c r="B528" s="380"/>
      <c r="C528" s="381"/>
      <c r="D528" s="381"/>
      <c r="E528" s="382"/>
      <c r="F528" s="380"/>
      <c r="G528" s="381"/>
      <c r="H528" s="381"/>
      <c r="I528" s="381"/>
      <c r="J528" s="381"/>
      <c r="K528" s="383"/>
      <c r="L528" s="123"/>
      <c r="M528" s="379" t="str">
        <f t="shared" si="8"/>
        <v/>
      </c>
    </row>
    <row r="529" spans="1:13" ht="14.45" customHeight="1" x14ac:dyDescent="0.2">
      <c r="A529" s="384"/>
      <c r="B529" s="380"/>
      <c r="C529" s="381"/>
      <c r="D529" s="381"/>
      <c r="E529" s="382"/>
      <c r="F529" s="380"/>
      <c r="G529" s="381"/>
      <c r="H529" s="381"/>
      <c r="I529" s="381"/>
      <c r="J529" s="381"/>
      <c r="K529" s="383"/>
      <c r="L529" s="123"/>
      <c r="M529" s="379" t="str">
        <f t="shared" si="8"/>
        <v/>
      </c>
    </row>
    <row r="530" spans="1:13" ht="14.45" customHeight="1" x14ac:dyDescent="0.2">
      <c r="A530" s="384"/>
      <c r="B530" s="380"/>
      <c r="C530" s="381"/>
      <c r="D530" s="381"/>
      <c r="E530" s="382"/>
      <c r="F530" s="380"/>
      <c r="G530" s="381"/>
      <c r="H530" s="381"/>
      <c r="I530" s="381"/>
      <c r="J530" s="381"/>
      <c r="K530" s="383"/>
      <c r="L530" s="123"/>
      <c r="M530" s="379" t="str">
        <f t="shared" si="8"/>
        <v/>
      </c>
    </row>
    <row r="531" spans="1:13" ht="14.45" customHeight="1" x14ac:dyDescent="0.2">
      <c r="A531" s="384"/>
      <c r="B531" s="380"/>
      <c r="C531" s="381"/>
      <c r="D531" s="381"/>
      <c r="E531" s="382"/>
      <c r="F531" s="380"/>
      <c r="G531" s="381"/>
      <c r="H531" s="381"/>
      <c r="I531" s="381"/>
      <c r="J531" s="381"/>
      <c r="K531" s="383"/>
      <c r="L531" s="123"/>
      <c r="M531" s="379" t="str">
        <f t="shared" si="8"/>
        <v/>
      </c>
    </row>
    <row r="532" spans="1:13" ht="14.45" customHeight="1" x14ac:dyDescent="0.2">
      <c r="A532" s="384"/>
      <c r="B532" s="380"/>
      <c r="C532" s="381"/>
      <c r="D532" s="381"/>
      <c r="E532" s="382"/>
      <c r="F532" s="380"/>
      <c r="G532" s="381"/>
      <c r="H532" s="381"/>
      <c r="I532" s="381"/>
      <c r="J532" s="381"/>
      <c r="K532" s="383"/>
      <c r="L532" s="123"/>
      <c r="M532" s="379" t="str">
        <f t="shared" si="8"/>
        <v/>
      </c>
    </row>
    <row r="533" spans="1:13" ht="14.45" customHeight="1" x14ac:dyDescent="0.2">
      <c r="A533" s="384"/>
      <c r="B533" s="380"/>
      <c r="C533" s="381"/>
      <c r="D533" s="381"/>
      <c r="E533" s="382"/>
      <c r="F533" s="380"/>
      <c r="G533" s="381"/>
      <c r="H533" s="381"/>
      <c r="I533" s="381"/>
      <c r="J533" s="381"/>
      <c r="K533" s="383"/>
      <c r="L533" s="123"/>
      <c r="M533" s="379" t="str">
        <f t="shared" si="8"/>
        <v/>
      </c>
    </row>
    <row r="534" spans="1:13" ht="14.45" customHeight="1" x14ac:dyDescent="0.2">
      <c r="A534" s="384"/>
      <c r="B534" s="380"/>
      <c r="C534" s="381"/>
      <c r="D534" s="381"/>
      <c r="E534" s="382"/>
      <c r="F534" s="380"/>
      <c r="G534" s="381"/>
      <c r="H534" s="381"/>
      <c r="I534" s="381"/>
      <c r="J534" s="381"/>
      <c r="K534" s="383"/>
      <c r="L534" s="123"/>
      <c r="M534" s="379" t="str">
        <f t="shared" si="8"/>
        <v/>
      </c>
    </row>
    <row r="535" spans="1:13" ht="14.45" customHeight="1" x14ac:dyDescent="0.2">
      <c r="A535" s="384"/>
      <c r="B535" s="380"/>
      <c r="C535" s="381"/>
      <c r="D535" s="381"/>
      <c r="E535" s="382"/>
      <c r="F535" s="380"/>
      <c r="G535" s="381"/>
      <c r="H535" s="381"/>
      <c r="I535" s="381"/>
      <c r="J535" s="381"/>
      <c r="K535" s="383"/>
      <c r="L535" s="123"/>
      <c r="M535" s="379" t="str">
        <f t="shared" si="8"/>
        <v/>
      </c>
    </row>
    <row r="536" spans="1:13" ht="14.45" customHeight="1" x14ac:dyDescent="0.2">
      <c r="A536" s="384"/>
      <c r="B536" s="380"/>
      <c r="C536" s="381"/>
      <c r="D536" s="381"/>
      <c r="E536" s="382"/>
      <c r="F536" s="380"/>
      <c r="G536" s="381"/>
      <c r="H536" s="381"/>
      <c r="I536" s="381"/>
      <c r="J536" s="381"/>
      <c r="K536" s="383"/>
      <c r="L536" s="123"/>
      <c r="M536" s="379" t="str">
        <f t="shared" si="8"/>
        <v/>
      </c>
    </row>
    <row r="537" spans="1:13" ht="14.45" customHeight="1" x14ac:dyDescent="0.2">
      <c r="A537" s="384"/>
      <c r="B537" s="380"/>
      <c r="C537" s="381"/>
      <c r="D537" s="381"/>
      <c r="E537" s="382"/>
      <c r="F537" s="380"/>
      <c r="G537" s="381"/>
      <c r="H537" s="381"/>
      <c r="I537" s="381"/>
      <c r="J537" s="381"/>
      <c r="K537" s="383"/>
      <c r="L537" s="123"/>
      <c r="M537" s="379" t="str">
        <f t="shared" si="8"/>
        <v/>
      </c>
    </row>
    <row r="538" spans="1:13" ht="14.45" customHeight="1" x14ac:dyDescent="0.2">
      <c r="A538" s="384"/>
      <c r="B538" s="380"/>
      <c r="C538" s="381"/>
      <c r="D538" s="381"/>
      <c r="E538" s="382"/>
      <c r="F538" s="380"/>
      <c r="G538" s="381"/>
      <c r="H538" s="381"/>
      <c r="I538" s="381"/>
      <c r="J538" s="381"/>
      <c r="K538" s="383"/>
      <c r="L538" s="123"/>
      <c r="M538" s="379" t="str">
        <f t="shared" si="8"/>
        <v/>
      </c>
    </row>
    <row r="539" spans="1:13" ht="14.45" customHeight="1" x14ac:dyDescent="0.2">
      <c r="A539" s="384"/>
      <c r="B539" s="380"/>
      <c r="C539" s="381"/>
      <c r="D539" s="381"/>
      <c r="E539" s="382"/>
      <c r="F539" s="380"/>
      <c r="G539" s="381"/>
      <c r="H539" s="381"/>
      <c r="I539" s="381"/>
      <c r="J539" s="381"/>
      <c r="K539" s="383"/>
      <c r="L539" s="123"/>
      <c r="M539" s="379" t="str">
        <f t="shared" si="8"/>
        <v/>
      </c>
    </row>
    <row r="540" spans="1:13" ht="14.45" customHeight="1" x14ac:dyDescent="0.2">
      <c r="A540" s="384"/>
      <c r="B540" s="380"/>
      <c r="C540" s="381"/>
      <c r="D540" s="381"/>
      <c r="E540" s="382"/>
      <c r="F540" s="380"/>
      <c r="G540" s="381"/>
      <c r="H540" s="381"/>
      <c r="I540" s="381"/>
      <c r="J540" s="381"/>
      <c r="K540" s="383"/>
      <c r="L540" s="123"/>
      <c r="M540" s="379" t="str">
        <f t="shared" si="8"/>
        <v/>
      </c>
    </row>
    <row r="541" spans="1:13" ht="14.45" customHeight="1" x14ac:dyDescent="0.2">
      <c r="A541" s="384"/>
      <c r="B541" s="380"/>
      <c r="C541" s="381"/>
      <c r="D541" s="381"/>
      <c r="E541" s="382"/>
      <c r="F541" s="380"/>
      <c r="G541" s="381"/>
      <c r="H541" s="381"/>
      <c r="I541" s="381"/>
      <c r="J541" s="381"/>
      <c r="K541" s="383"/>
      <c r="L541" s="123"/>
      <c r="M541" s="379" t="str">
        <f t="shared" si="8"/>
        <v/>
      </c>
    </row>
    <row r="542" spans="1:13" ht="14.45" customHeight="1" x14ac:dyDescent="0.2">
      <c r="A542" s="384"/>
      <c r="B542" s="380"/>
      <c r="C542" s="381"/>
      <c r="D542" s="381"/>
      <c r="E542" s="382"/>
      <c r="F542" s="380"/>
      <c r="G542" s="381"/>
      <c r="H542" s="381"/>
      <c r="I542" s="381"/>
      <c r="J542" s="381"/>
      <c r="K542" s="383"/>
      <c r="L542" s="123"/>
      <c r="M542" s="379" t="str">
        <f t="shared" si="8"/>
        <v/>
      </c>
    </row>
    <row r="543" spans="1:13" ht="14.45" customHeight="1" x14ac:dyDescent="0.2">
      <c r="A543" s="384"/>
      <c r="B543" s="380"/>
      <c r="C543" s="381"/>
      <c r="D543" s="381"/>
      <c r="E543" s="382"/>
      <c r="F543" s="380"/>
      <c r="G543" s="381"/>
      <c r="H543" s="381"/>
      <c r="I543" s="381"/>
      <c r="J543" s="381"/>
      <c r="K543" s="383"/>
      <c r="L543" s="123"/>
      <c r="M543" s="379" t="str">
        <f t="shared" si="8"/>
        <v/>
      </c>
    </row>
    <row r="544" spans="1:13" ht="14.45" customHeight="1" x14ac:dyDescent="0.2">
      <c r="A544" s="384"/>
      <c r="B544" s="380"/>
      <c r="C544" s="381"/>
      <c r="D544" s="381"/>
      <c r="E544" s="382"/>
      <c r="F544" s="380"/>
      <c r="G544" s="381"/>
      <c r="H544" s="381"/>
      <c r="I544" s="381"/>
      <c r="J544" s="381"/>
      <c r="K544" s="383"/>
      <c r="L544" s="123"/>
      <c r="M544" s="379" t="str">
        <f t="shared" si="8"/>
        <v/>
      </c>
    </row>
    <row r="545" spans="1:13" ht="14.45" customHeight="1" x14ac:dyDescent="0.2">
      <c r="A545" s="384"/>
      <c r="B545" s="380"/>
      <c r="C545" s="381"/>
      <c r="D545" s="381"/>
      <c r="E545" s="382"/>
      <c r="F545" s="380"/>
      <c r="G545" s="381"/>
      <c r="H545" s="381"/>
      <c r="I545" s="381"/>
      <c r="J545" s="381"/>
      <c r="K545" s="383"/>
      <c r="L545" s="123"/>
      <c r="M545" s="379" t="str">
        <f t="shared" si="8"/>
        <v/>
      </c>
    </row>
    <row r="546" spans="1:13" ht="14.45" customHeight="1" x14ac:dyDescent="0.2">
      <c r="A546" s="384"/>
      <c r="B546" s="380"/>
      <c r="C546" s="381"/>
      <c r="D546" s="381"/>
      <c r="E546" s="382"/>
      <c r="F546" s="380"/>
      <c r="G546" s="381"/>
      <c r="H546" s="381"/>
      <c r="I546" s="381"/>
      <c r="J546" s="381"/>
      <c r="K546" s="383"/>
      <c r="L546" s="123"/>
      <c r="M546" s="379" t="str">
        <f t="shared" si="8"/>
        <v/>
      </c>
    </row>
    <row r="547" spans="1:13" ht="14.45" customHeight="1" x14ac:dyDescent="0.2">
      <c r="A547" s="384"/>
      <c r="B547" s="380"/>
      <c r="C547" s="381"/>
      <c r="D547" s="381"/>
      <c r="E547" s="382"/>
      <c r="F547" s="380"/>
      <c r="G547" s="381"/>
      <c r="H547" s="381"/>
      <c r="I547" s="381"/>
      <c r="J547" s="381"/>
      <c r="K547" s="383"/>
      <c r="L547" s="123"/>
      <c r="M547" s="379" t="str">
        <f t="shared" si="8"/>
        <v/>
      </c>
    </row>
    <row r="548" spans="1:13" ht="14.45" customHeight="1" x14ac:dyDescent="0.2">
      <c r="A548" s="384"/>
      <c r="B548" s="380"/>
      <c r="C548" s="381"/>
      <c r="D548" s="381"/>
      <c r="E548" s="382"/>
      <c r="F548" s="380"/>
      <c r="G548" s="381"/>
      <c r="H548" s="381"/>
      <c r="I548" s="381"/>
      <c r="J548" s="381"/>
      <c r="K548" s="383"/>
      <c r="L548" s="123"/>
      <c r="M548" s="379" t="str">
        <f t="shared" si="8"/>
        <v/>
      </c>
    </row>
    <row r="549" spans="1:13" ht="14.45" customHeight="1" x14ac:dyDescent="0.2">
      <c r="A549" s="384"/>
      <c r="B549" s="380"/>
      <c r="C549" s="381"/>
      <c r="D549" s="381"/>
      <c r="E549" s="382"/>
      <c r="F549" s="380"/>
      <c r="G549" s="381"/>
      <c r="H549" s="381"/>
      <c r="I549" s="381"/>
      <c r="J549" s="381"/>
      <c r="K549" s="383"/>
      <c r="L549" s="123"/>
      <c r="M549" s="379" t="str">
        <f t="shared" si="8"/>
        <v/>
      </c>
    </row>
    <row r="550" spans="1:13" ht="14.45" customHeight="1" x14ac:dyDescent="0.2">
      <c r="A550" s="384"/>
      <c r="B550" s="380"/>
      <c r="C550" s="381"/>
      <c r="D550" s="381"/>
      <c r="E550" s="382"/>
      <c r="F550" s="380"/>
      <c r="G550" s="381"/>
      <c r="H550" s="381"/>
      <c r="I550" s="381"/>
      <c r="J550" s="381"/>
      <c r="K550" s="383"/>
      <c r="L550" s="123"/>
      <c r="M550" s="379" t="str">
        <f t="shared" si="8"/>
        <v/>
      </c>
    </row>
    <row r="551" spans="1:13" ht="14.45" customHeight="1" x14ac:dyDescent="0.2">
      <c r="A551" s="384"/>
      <c r="B551" s="380"/>
      <c r="C551" s="381"/>
      <c r="D551" s="381"/>
      <c r="E551" s="382"/>
      <c r="F551" s="380"/>
      <c r="G551" s="381"/>
      <c r="H551" s="381"/>
      <c r="I551" s="381"/>
      <c r="J551" s="381"/>
      <c r="K551" s="383"/>
      <c r="L551" s="123"/>
      <c r="M551" s="379" t="str">
        <f t="shared" si="8"/>
        <v/>
      </c>
    </row>
    <row r="552" spans="1:13" ht="14.45" customHeight="1" x14ac:dyDescent="0.2">
      <c r="A552" s="384"/>
      <c r="B552" s="380"/>
      <c r="C552" s="381"/>
      <c r="D552" s="381"/>
      <c r="E552" s="382"/>
      <c r="F552" s="380"/>
      <c r="G552" s="381"/>
      <c r="H552" s="381"/>
      <c r="I552" s="381"/>
      <c r="J552" s="381"/>
      <c r="K552" s="383"/>
      <c r="L552" s="123"/>
      <c r="M552" s="379" t="str">
        <f t="shared" si="8"/>
        <v/>
      </c>
    </row>
    <row r="553" spans="1:13" ht="14.45" customHeight="1" x14ac:dyDescent="0.2">
      <c r="A553" s="384"/>
      <c r="B553" s="380"/>
      <c r="C553" s="381"/>
      <c r="D553" s="381"/>
      <c r="E553" s="382"/>
      <c r="F553" s="380"/>
      <c r="G553" s="381"/>
      <c r="H553" s="381"/>
      <c r="I553" s="381"/>
      <c r="J553" s="381"/>
      <c r="K553" s="383"/>
      <c r="L553" s="123"/>
      <c r="M553" s="379" t="str">
        <f t="shared" si="8"/>
        <v/>
      </c>
    </row>
    <row r="554" spans="1:13" ht="14.45" customHeight="1" x14ac:dyDescent="0.2">
      <c r="A554" s="384"/>
      <c r="B554" s="380"/>
      <c r="C554" s="381"/>
      <c r="D554" s="381"/>
      <c r="E554" s="382"/>
      <c r="F554" s="380"/>
      <c r="G554" s="381"/>
      <c r="H554" s="381"/>
      <c r="I554" s="381"/>
      <c r="J554" s="381"/>
      <c r="K554" s="383"/>
      <c r="L554" s="123"/>
      <c r="M554" s="379" t="str">
        <f t="shared" si="8"/>
        <v/>
      </c>
    </row>
    <row r="555" spans="1:13" ht="14.45" customHeight="1" x14ac:dyDescent="0.2">
      <c r="A555" s="384"/>
      <c r="B555" s="380"/>
      <c r="C555" s="381"/>
      <c r="D555" s="381"/>
      <c r="E555" s="382"/>
      <c r="F555" s="380"/>
      <c r="G555" s="381"/>
      <c r="H555" s="381"/>
      <c r="I555" s="381"/>
      <c r="J555" s="381"/>
      <c r="K555" s="383"/>
      <c r="L555" s="123"/>
      <c r="M555" s="379" t="str">
        <f t="shared" si="8"/>
        <v/>
      </c>
    </row>
    <row r="556" spans="1:13" ht="14.45" customHeight="1" x14ac:dyDescent="0.2">
      <c r="A556" s="384"/>
      <c r="B556" s="380"/>
      <c r="C556" s="381"/>
      <c r="D556" s="381"/>
      <c r="E556" s="382"/>
      <c r="F556" s="380"/>
      <c r="G556" s="381"/>
      <c r="H556" s="381"/>
      <c r="I556" s="381"/>
      <c r="J556" s="381"/>
      <c r="K556" s="383"/>
      <c r="L556" s="123"/>
      <c r="M556" s="379" t="str">
        <f t="shared" si="8"/>
        <v/>
      </c>
    </row>
    <row r="557" spans="1:13" ht="14.45" customHeight="1" x14ac:dyDescent="0.2">
      <c r="A557" s="384"/>
      <c r="B557" s="380"/>
      <c r="C557" s="381"/>
      <c r="D557" s="381"/>
      <c r="E557" s="382"/>
      <c r="F557" s="380"/>
      <c r="G557" s="381"/>
      <c r="H557" s="381"/>
      <c r="I557" s="381"/>
      <c r="J557" s="381"/>
      <c r="K557" s="383"/>
      <c r="L557" s="123"/>
      <c r="M557" s="379" t="str">
        <f t="shared" si="8"/>
        <v/>
      </c>
    </row>
    <row r="558" spans="1:13" ht="14.45" customHeight="1" x14ac:dyDescent="0.2">
      <c r="A558" s="384"/>
      <c r="B558" s="380"/>
      <c r="C558" s="381"/>
      <c r="D558" s="381"/>
      <c r="E558" s="382"/>
      <c r="F558" s="380"/>
      <c r="G558" s="381"/>
      <c r="H558" s="381"/>
      <c r="I558" s="381"/>
      <c r="J558" s="381"/>
      <c r="K558" s="383"/>
      <c r="L558" s="123"/>
      <c r="M558" s="379" t="str">
        <f t="shared" si="8"/>
        <v/>
      </c>
    </row>
    <row r="559" spans="1:13" ht="14.45" customHeight="1" x14ac:dyDescent="0.2">
      <c r="A559" s="384"/>
      <c r="B559" s="380"/>
      <c r="C559" s="381"/>
      <c r="D559" s="381"/>
      <c r="E559" s="382"/>
      <c r="F559" s="380"/>
      <c r="G559" s="381"/>
      <c r="H559" s="381"/>
      <c r="I559" s="381"/>
      <c r="J559" s="381"/>
      <c r="K559" s="383"/>
      <c r="L559" s="123"/>
      <c r="M559" s="379" t="str">
        <f t="shared" si="8"/>
        <v/>
      </c>
    </row>
    <row r="560" spans="1:13" ht="14.45" customHeight="1" x14ac:dyDescent="0.2">
      <c r="A560" s="384"/>
      <c r="B560" s="380"/>
      <c r="C560" s="381"/>
      <c r="D560" s="381"/>
      <c r="E560" s="382"/>
      <c r="F560" s="380"/>
      <c r="G560" s="381"/>
      <c r="H560" s="381"/>
      <c r="I560" s="381"/>
      <c r="J560" s="381"/>
      <c r="K560" s="383"/>
      <c r="L560" s="123"/>
      <c r="M560" s="379" t="str">
        <f t="shared" si="8"/>
        <v/>
      </c>
    </row>
    <row r="561" spans="1:13" ht="14.45" customHeight="1" x14ac:dyDescent="0.2">
      <c r="A561" s="384"/>
      <c r="B561" s="380"/>
      <c r="C561" s="381"/>
      <c r="D561" s="381"/>
      <c r="E561" s="382"/>
      <c r="F561" s="380"/>
      <c r="G561" s="381"/>
      <c r="H561" s="381"/>
      <c r="I561" s="381"/>
      <c r="J561" s="381"/>
      <c r="K561" s="383"/>
      <c r="L561" s="123"/>
      <c r="M561" s="379" t="str">
        <f t="shared" si="8"/>
        <v/>
      </c>
    </row>
    <row r="562" spans="1:13" ht="14.45" customHeight="1" x14ac:dyDescent="0.2">
      <c r="A562" s="384"/>
      <c r="B562" s="380"/>
      <c r="C562" s="381"/>
      <c r="D562" s="381"/>
      <c r="E562" s="382"/>
      <c r="F562" s="380"/>
      <c r="G562" s="381"/>
      <c r="H562" s="381"/>
      <c r="I562" s="381"/>
      <c r="J562" s="381"/>
      <c r="K562" s="383"/>
      <c r="L562" s="123"/>
      <c r="M562" s="379" t="str">
        <f t="shared" si="8"/>
        <v/>
      </c>
    </row>
    <row r="563" spans="1:13" ht="14.45" customHeight="1" x14ac:dyDescent="0.2">
      <c r="A563" s="384"/>
      <c r="B563" s="380"/>
      <c r="C563" s="381"/>
      <c r="D563" s="381"/>
      <c r="E563" s="382"/>
      <c r="F563" s="380"/>
      <c r="G563" s="381"/>
      <c r="H563" s="381"/>
      <c r="I563" s="381"/>
      <c r="J563" s="381"/>
      <c r="K563" s="383"/>
      <c r="L563" s="123"/>
      <c r="M563" s="379" t="str">
        <f t="shared" si="8"/>
        <v/>
      </c>
    </row>
    <row r="564" spans="1:13" ht="14.45" customHeight="1" x14ac:dyDescent="0.2">
      <c r="A564" s="384"/>
      <c r="B564" s="380"/>
      <c r="C564" s="381"/>
      <c r="D564" s="381"/>
      <c r="E564" s="382"/>
      <c r="F564" s="380"/>
      <c r="G564" s="381"/>
      <c r="H564" s="381"/>
      <c r="I564" s="381"/>
      <c r="J564" s="381"/>
      <c r="K564" s="383"/>
      <c r="L564" s="123"/>
      <c r="M564" s="379" t="str">
        <f t="shared" si="8"/>
        <v/>
      </c>
    </row>
    <row r="565" spans="1:13" ht="14.45" customHeight="1" x14ac:dyDescent="0.2">
      <c r="A565" s="384"/>
      <c r="B565" s="380"/>
      <c r="C565" s="381"/>
      <c r="D565" s="381"/>
      <c r="E565" s="382"/>
      <c r="F565" s="380"/>
      <c r="G565" s="381"/>
      <c r="H565" s="381"/>
      <c r="I565" s="381"/>
      <c r="J565" s="381"/>
      <c r="K565" s="383"/>
      <c r="L565" s="123"/>
      <c r="M565" s="379" t="str">
        <f t="shared" si="8"/>
        <v/>
      </c>
    </row>
    <row r="566" spans="1:13" ht="14.45" customHeight="1" x14ac:dyDescent="0.2">
      <c r="A566" s="384"/>
      <c r="B566" s="380"/>
      <c r="C566" s="381"/>
      <c r="D566" s="381"/>
      <c r="E566" s="382"/>
      <c r="F566" s="380"/>
      <c r="G566" s="381"/>
      <c r="H566" s="381"/>
      <c r="I566" s="381"/>
      <c r="J566" s="381"/>
      <c r="K566" s="383"/>
      <c r="L566" s="123"/>
      <c r="M566" s="379" t="str">
        <f t="shared" si="8"/>
        <v/>
      </c>
    </row>
    <row r="567" spans="1:13" ht="14.45" customHeight="1" x14ac:dyDescent="0.2">
      <c r="A567" s="384"/>
      <c r="B567" s="380"/>
      <c r="C567" s="381"/>
      <c r="D567" s="381"/>
      <c r="E567" s="382"/>
      <c r="F567" s="380"/>
      <c r="G567" s="381"/>
      <c r="H567" s="381"/>
      <c r="I567" s="381"/>
      <c r="J567" s="381"/>
      <c r="K567" s="383"/>
      <c r="L567" s="123"/>
      <c r="M567" s="379" t="str">
        <f t="shared" si="8"/>
        <v/>
      </c>
    </row>
    <row r="568" spans="1:13" ht="14.45" customHeight="1" x14ac:dyDescent="0.2">
      <c r="A568" s="384"/>
      <c r="B568" s="380"/>
      <c r="C568" s="381"/>
      <c r="D568" s="381"/>
      <c r="E568" s="382"/>
      <c r="F568" s="380"/>
      <c r="G568" s="381"/>
      <c r="H568" s="381"/>
      <c r="I568" s="381"/>
      <c r="J568" s="381"/>
      <c r="K568" s="383"/>
      <c r="L568" s="123"/>
      <c r="M568" s="379" t="str">
        <f t="shared" si="8"/>
        <v/>
      </c>
    </row>
    <row r="569" spans="1:13" ht="14.45" customHeight="1" x14ac:dyDescent="0.2">
      <c r="A569" s="384"/>
      <c r="B569" s="380"/>
      <c r="C569" s="381"/>
      <c r="D569" s="381"/>
      <c r="E569" s="382"/>
      <c r="F569" s="380"/>
      <c r="G569" s="381"/>
      <c r="H569" s="381"/>
      <c r="I569" s="381"/>
      <c r="J569" s="381"/>
      <c r="K569" s="383"/>
      <c r="L569" s="123"/>
      <c r="M569" s="379" t="str">
        <f t="shared" si="8"/>
        <v/>
      </c>
    </row>
    <row r="570" spans="1:13" ht="14.45" customHeight="1" x14ac:dyDescent="0.2">
      <c r="A570" s="384"/>
      <c r="B570" s="380"/>
      <c r="C570" s="381"/>
      <c r="D570" s="381"/>
      <c r="E570" s="382"/>
      <c r="F570" s="380"/>
      <c r="G570" s="381"/>
      <c r="H570" s="381"/>
      <c r="I570" s="381"/>
      <c r="J570" s="381"/>
      <c r="K570" s="383"/>
      <c r="L570" s="123"/>
      <c r="M570" s="379" t="str">
        <f t="shared" si="8"/>
        <v/>
      </c>
    </row>
    <row r="571" spans="1:13" ht="14.45" customHeight="1" x14ac:dyDescent="0.2">
      <c r="A571" s="384"/>
      <c r="B571" s="380"/>
      <c r="C571" s="381"/>
      <c r="D571" s="381"/>
      <c r="E571" s="382"/>
      <c r="F571" s="380"/>
      <c r="G571" s="381"/>
      <c r="H571" s="381"/>
      <c r="I571" s="381"/>
      <c r="J571" s="381"/>
      <c r="K571" s="383"/>
      <c r="L571" s="123"/>
      <c r="M571" s="379" t="str">
        <f t="shared" si="8"/>
        <v/>
      </c>
    </row>
    <row r="572" spans="1:13" ht="14.45" customHeight="1" x14ac:dyDescent="0.2">
      <c r="A572" s="384"/>
      <c r="B572" s="380"/>
      <c r="C572" s="381"/>
      <c r="D572" s="381"/>
      <c r="E572" s="382"/>
      <c r="F572" s="380"/>
      <c r="G572" s="381"/>
      <c r="H572" s="381"/>
      <c r="I572" s="381"/>
      <c r="J572" s="381"/>
      <c r="K572" s="383"/>
      <c r="L572" s="123"/>
      <c r="M572" s="379" t="str">
        <f t="shared" si="8"/>
        <v/>
      </c>
    </row>
    <row r="573" spans="1:13" ht="14.45" customHeight="1" x14ac:dyDescent="0.2">
      <c r="A573" s="384"/>
      <c r="B573" s="380"/>
      <c r="C573" s="381"/>
      <c r="D573" s="381"/>
      <c r="E573" s="382"/>
      <c r="F573" s="380"/>
      <c r="G573" s="381"/>
      <c r="H573" s="381"/>
      <c r="I573" s="381"/>
      <c r="J573" s="381"/>
      <c r="K573" s="383"/>
      <c r="L573" s="123"/>
      <c r="M573" s="379" t="str">
        <f t="shared" si="8"/>
        <v/>
      </c>
    </row>
    <row r="574" spans="1:13" ht="14.45" customHeight="1" x14ac:dyDescent="0.2">
      <c r="A574" s="384"/>
      <c r="B574" s="380"/>
      <c r="C574" s="381"/>
      <c r="D574" s="381"/>
      <c r="E574" s="382"/>
      <c r="F574" s="380"/>
      <c r="G574" s="381"/>
      <c r="H574" s="381"/>
      <c r="I574" s="381"/>
      <c r="J574" s="381"/>
      <c r="K574" s="383"/>
      <c r="L574" s="123"/>
      <c r="M574" s="379" t="str">
        <f t="shared" si="8"/>
        <v/>
      </c>
    </row>
    <row r="575" spans="1:13" ht="14.45" customHeight="1" x14ac:dyDescent="0.2">
      <c r="A575" s="384"/>
      <c r="B575" s="380"/>
      <c r="C575" s="381"/>
      <c r="D575" s="381"/>
      <c r="E575" s="382"/>
      <c r="F575" s="380"/>
      <c r="G575" s="381"/>
      <c r="H575" s="381"/>
      <c r="I575" s="381"/>
      <c r="J575" s="381"/>
      <c r="K575" s="383"/>
      <c r="L575" s="123"/>
      <c r="M575" s="379" t="str">
        <f t="shared" si="8"/>
        <v/>
      </c>
    </row>
    <row r="576" spans="1:13" ht="14.45" customHeight="1" x14ac:dyDescent="0.2">
      <c r="A576" s="384"/>
      <c r="B576" s="380"/>
      <c r="C576" s="381"/>
      <c r="D576" s="381"/>
      <c r="E576" s="382"/>
      <c r="F576" s="380"/>
      <c r="G576" s="381"/>
      <c r="H576" s="381"/>
      <c r="I576" s="381"/>
      <c r="J576" s="381"/>
      <c r="K576" s="383"/>
      <c r="L576" s="123"/>
      <c r="M576" s="379" t="str">
        <f t="shared" si="8"/>
        <v/>
      </c>
    </row>
    <row r="577" spans="1:13" ht="14.45" customHeight="1" x14ac:dyDescent="0.2">
      <c r="A577" s="384"/>
      <c r="B577" s="380"/>
      <c r="C577" s="381"/>
      <c r="D577" s="381"/>
      <c r="E577" s="382"/>
      <c r="F577" s="380"/>
      <c r="G577" s="381"/>
      <c r="H577" s="381"/>
      <c r="I577" s="381"/>
      <c r="J577" s="381"/>
      <c r="K577" s="383"/>
      <c r="L577" s="123"/>
      <c r="M577" s="379" t="str">
        <f t="shared" si="8"/>
        <v/>
      </c>
    </row>
    <row r="578" spans="1:13" ht="14.45" customHeight="1" x14ac:dyDescent="0.2">
      <c r="A578" s="384"/>
      <c r="B578" s="380"/>
      <c r="C578" s="381"/>
      <c r="D578" s="381"/>
      <c r="E578" s="382"/>
      <c r="F578" s="380"/>
      <c r="G578" s="381"/>
      <c r="H578" s="381"/>
      <c r="I578" s="381"/>
      <c r="J578" s="381"/>
      <c r="K578" s="383"/>
      <c r="L578" s="123"/>
      <c r="M578" s="379" t="str">
        <f t="shared" si="8"/>
        <v/>
      </c>
    </row>
    <row r="579" spans="1:13" ht="14.45" customHeight="1" x14ac:dyDescent="0.2">
      <c r="A579" s="384"/>
      <c r="B579" s="380"/>
      <c r="C579" s="381"/>
      <c r="D579" s="381"/>
      <c r="E579" s="382"/>
      <c r="F579" s="380"/>
      <c r="G579" s="381"/>
      <c r="H579" s="381"/>
      <c r="I579" s="381"/>
      <c r="J579" s="381"/>
      <c r="K579" s="383"/>
      <c r="L579" s="123"/>
      <c r="M579" s="379" t="str">
        <f t="shared" si="8"/>
        <v/>
      </c>
    </row>
    <row r="580" spans="1:13" ht="14.45" customHeight="1" x14ac:dyDescent="0.2">
      <c r="A580" s="384"/>
      <c r="B580" s="380"/>
      <c r="C580" s="381"/>
      <c r="D580" s="381"/>
      <c r="E580" s="382"/>
      <c r="F580" s="380"/>
      <c r="G580" s="381"/>
      <c r="H580" s="381"/>
      <c r="I580" s="381"/>
      <c r="J580" s="381"/>
      <c r="K580" s="383"/>
      <c r="L580" s="123"/>
      <c r="M580" s="379" t="str">
        <f t="shared" si="8"/>
        <v/>
      </c>
    </row>
    <row r="581" spans="1:13" ht="14.45" customHeight="1" x14ac:dyDescent="0.2">
      <c r="A581" s="384"/>
      <c r="B581" s="380"/>
      <c r="C581" s="381"/>
      <c r="D581" s="381"/>
      <c r="E581" s="382"/>
      <c r="F581" s="380"/>
      <c r="G581" s="381"/>
      <c r="H581" s="381"/>
      <c r="I581" s="381"/>
      <c r="J581" s="381"/>
      <c r="K581" s="383"/>
      <c r="L581" s="123"/>
      <c r="M581" s="379" t="str">
        <f t="shared" si="8"/>
        <v/>
      </c>
    </row>
    <row r="582" spans="1:13" ht="14.45" customHeight="1" x14ac:dyDescent="0.2">
      <c r="A582" s="384"/>
      <c r="B582" s="380"/>
      <c r="C582" s="381"/>
      <c r="D582" s="381"/>
      <c r="E582" s="382"/>
      <c r="F582" s="380"/>
      <c r="G582" s="381"/>
      <c r="H582" s="381"/>
      <c r="I582" s="381"/>
      <c r="J582" s="381"/>
      <c r="K582" s="383"/>
      <c r="L582" s="123"/>
      <c r="M582" s="37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84"/>
      <c r="B583" s="380"/>
      <c r="C583" s="381"/>
      <c r="D583" s="381"/>
      <c r="E583" s="382"/>
      <c r="F583" s="380"/>
      <c r="G583" s="381"/>
      <c r="H583" s="381"/>
      <c r="I583" s="381"/>
      <c r="J583" s="381"/>
      <c r="K583" s="383"/>
      <c r="L583" s="123"/>
      <c r="M583" s="379" t="str">
        <f t="shared" si="9"/>
        <v/>
      </c>
    </row>
    <row r="584" spans="1:13" ht="14.45" customHeight="1" x14ac:dyDescent="0.2">
      <c r="A584" s="384"/>
      <c r="B584" s="380"/>
      <c r="C584" s="381"/>
      <c r="D584" s="381"/>
      <c r="E584" s="382"/>
      <c r="F584" s="380"/>
      <c r="G584" s="381"/>
      <c r="H584" s="381"/>
      <c r="I584" s="381"/>
      <c r="J584" s="381"/>
      <c r="K584" s="383"/>
      <c r="L584" s="123"/>
      <c r="M584" s="379" t="str">
        <f t="shared" si="9"/>
        <v/>
      </c>
    </row>
    <row r="585" spans="1:13" ht="14.45" customHeight="1" x14ac:dyDescent="0.2">
      <c r="A585" s="384"/>
      <c r="B585" s="380"/>
      <c r="C585" s="381"/>
      <c r="D585" s="381"/>
      <c r="E585" s="382"/>
      <c r="F585" s="380"/>
      <c r="G585" s="381"/>
      <c r="H585" s="381"/>
      <c r="I585" s="381"/>
      <c r="J585" s="381"/>
      <c r="K585" s="383"/>
      <c r="L585" s="123"/>
      <c r="M585" s="379" t="str">
        <f t="shared" si="9"/>
        <v/>
      </c>
    </row>
    <row r="586" spans="1:13" ht="14.45" customHeight="1" x14ac:dyDescent="0.2">
      <c r="A586" s="384"/>
      <c r="B586" s="380"/>
      <c r="C586" s="381"/>
      <c r="D586" s="381"/>
      <c r="E586" s="382"/>
      <c r="F586" s="380"/>
      <c r="G586" s="381"/>
      <c r="H586" s="381"/>
      <c r="I586" s="381"/>
      <c r="J586" s="381"/>
      <c r="K586" s="383"/>
      <c r="L586" s="123"/>
      <c r="M586" s="379" t="str">
        <f t="shared" si="9"/>
        <v/>
      </c>
    </row>
    <row r="587" spans="1:13" ht="14.45" customHeight="1" x14ac:dyDescent="0.2">
      <c r="A587" s="384"/>
      <c r="B587" s="380"/>
      <c r="C587" s="381"/>
      <c r="D587" s="381"/>
      <c r="E587" s="382"/>
      <c r="F587" s="380"/>
      <c r="G587" s="381"/>
      <c r="H587" s="381"/>
      <c r="I587" s="381"/>
      <c r="J587" s="381"/>
      <c r="K587" s="383"/>
      <c r="L587" s="123"/>
      <c r="M587" s="379" t="str">
        <f t="shared" si="9"/>
        <v/>
      </c>
    </row>
    <row r="588" spans="1:13" ht="14.45" customHeight="1" x14ac:dyDescent="0.2">
      <c r="A588" s="384"/>
      <c r="B588" s="380"/>
      <c r="C588" s="381"/>
      <c r="D588" s="381"/>
      <c r="E588" s="382"/>
      <c r="F588" s="380"/>
      <c r="G588" s="381"/>
      <c r="H588" s="381"/>
      <c r="I588" s="381"/>
      <c r="J588" s="381"/>
      <c r="K588" s="383"/>
      <c r="L588" s="123"/>
      <c r="M588" s="379" t="str">
        <f t="shared" si="9"/>
        <v/>
      </c>
    </row>
    <row r="589" spans="1:13" ht="14.45" customHeight="1" x14ac:dyDescent="0.2">
      <c r="A589" s="384"/>
      <c r="B589" s="380"/>
      <c r="C589" s="381"/>
      <c r="D589" s="381"/>
      <c r="E589" s="382"/>
      <c r="F589" s="380"/>
      <c r="G589" s="381"/>
      <c r="H589" s="381"/>
      <c r="I589" s="381"/>
      <c r="J589" s="381"/>
      <c r="K589" s="383"/>
      <c r="L589" s="123"/>
      <c r="M589" s="379" t="str">
        <f t="shared" si="9"/>
        <v/>
      </c>
    </row>
    <row r="590" spans="1:13" ht="14.45" customHeight="1" x14ac:dyDescent="0.2">
      <c r="A590" s="384"/>
      <c r="B590" s="380"/>
      <c r="C590" s="381"/>
      <c r="D590" s="381"/>
      <c r="E590" s="382"/>
      <c r="F590" s="380"/>
      <c r="G590" s="381"/>
      <c r="H590" s="381"/>
      <c r="I590" s="381"/>
      <c r="J590" s="381"/>
      <c r="K590" s="383"/>
      <c r="L590" s="123"/>
      <c r="M590" s="379" t="str">
        <f t="shared" si="9"/>
        <v/>
      </c>
    </row>
    <row r="591" spans="1:13" ht="14.45" customHeight="1" x14ac:dyDescent="0.2">
      <c r="A591" s="384"/>
      <c r="B591" s="380"/>
      <c r="C591" s="381"/>
      <c r="D591" s="381"/>
      <c r="E591" s="382"/>
      <c r="F591" s="380"/>
      <c r="G591" s="381"/>
      <c r="H591" s="381"/>
      <c r="I591" s="381"/>
      <c r="J591" s="381"/>
      <c r="K591" s="383"/>
      <c r="L591" s="123"/>
      <c r="M591" s="379" t="str">
        <f t="shared" si="9"/>
        <v/>
      </c>
    </row>
    <row r="592" spans="1:13" ht="14.45" customHeight="1" x14ac:dyDescent="0.2">
      <c r="A592" s="384"/>
      <c r="B592" s="380"/>
      <c r="C592" s="381"/>
      <c r="D592" s="381"/>
      <c r="E592" s="382"/>
      <c r="F592" s="380"/>
      <c r="G592" s="381"/>
      <c r="H592" s="381"/>
      <c r="I592" s="381"/>
      <c r="J592" s="381"/>
      <c r="K592" s="383"/>
      <c r="L592" s="123"/>
      <c r="M592" s="379" t="str">
        <f t="shared" si="9"/>
        <v/>
      </c>
    </row>
    <row r="593" spans="1:13" ht="14.45" customHeight="1" x14ac:dyDescent="0.2">
      <c r="A593" s="384"/>
      <c r="B593" s="380"/>
      <c r="C593" s="381"/>
      <c r="D593" s="381"/>
      <c r="E593" s="382"/>
      <c r="F593" s="380"/>
      <c r="G593" s="381"/>
      <c r="H593" s="381"/>
      <c r="I593" s="381"/>
      <c r="J593" s="381"/>
      <c r="K593" s="383"/>
      <c r="L593" s="123"/>
      <c r="M593" s="379" t="str">
        <f t="shared" si="9"/>
        <v/>
      </c>
    </row>
    <row r="594" spans="1:13" ht="14.45" customHeight="1" x14ac:dyDescent="0.2">
      <c r="A594" s="384"/>
      <c r="B594" s="380"/>
      <c r="C594" s="381"/>
      <c r="D594" s="381"/>
      <c r="E594" s="382"/>
      <c r="F594" s="380"/>
      <c r="G594" s="381"/>
      <c r="H594" s="381"/>
      <c r="I594" s="381"/>
      <c r="J594" s="381"/>
      <c r="K594" s="383"/>
      <c r="L594" s="123"/>
      <c r="M594" s="379" t="str">
        <f t="shared" si="9"/>
        <v/>
      </c>
    </row>
    <row r="595" spans="1:13" ht="14.45" customHeight="1" x14ac:dyDescent="0.2">
      <c r="A595" s="384"/>
      <c r="B595" s="380"/>
      <c r="C595" s="381"/>
      <c r="D595" s="381"/>
      <c r="E595" s="382"/>
      <c r="F595" s="380"/>
      <c r="G595" s="381"/>
      <c r="H595" s="381"/>
      <c r="I595" s="381"/>
      <c r="J595" s="381"/>
      <c r="K595" s="383"/>
      <c r="L595" s="123"/>
      <c r="M595" s="379" t="str">
        <f t="shared" si="9"/>
        <v/>
      </c>
    </row>
    <row r="596" spans="1:13" ht="14.45" customHeight="1" x14ac:dyDescent="0.2">
      <c r="A596" s="384"/>
      <c r="B596" s="380"/>
      <c r="C596" s="381"/>
      <c r="D596" s="381"/>
      <c r="E596" s="382"/>
      <c r="F596" s="380"/>
      <c r="G596" s="381"/>
      <c r="H596" s="381"/>
      <c r="I596" s="381"/>
      <c r="J596" s="381"/>
      <c r="K596" s="383"/>
      <c r="L596" s="123"/>
      <c r="M596" s="379" t="str">
        <f t="shared" si="9"/>
        <v/>
      </c>
    </row>
    <row r="597" spans="1:13" ht="14.45" customHeight="1" x14ac:dyDescent="0.2">
      <c r="A597" s="384"/>
      <c r="B597" s="380"/>
      <c r="C597" s="381"/>
      <c r="D597" s="381"/>
      <c r="E597" s="382"/>
      <c r="F597" s="380"/>
      <c r="G597" s="381"/>
      <c r="H597" s="381"/>
      <c r="I597" s="381"/>
      <c r="J597" s="381"/>
      <c r="K597" s="383"/>
      <c r="L597" s="123"/>
      <c r="M597" s="379" t="str">
        <f t="shared" si="9"/>
        <v/>
      </c>
    </row>
    <row r="598" spans="1:13" ht="14.45" customHeight="1" x14ac:dyDescent="0.2">
      <c r="A598" s="384"/>
      <c r="B598" s="380"/>
      <c r="C598" s="381"/>
      <c r="D598" s="381"/>
      <c r="E598" s="382"/>
      <c r="F598" s="380"/>
      <c r="G598" s="381"/>
      <c r="H598" s="381"/>
      <c r="I598" s="381"/>
      <c r="J598" s="381"/>
      <c r="K598" s="383"/>
      <c r="L598" s="123"/>
      <c r="M598" s="379" t="str">
        <f t="shared" si="9"/>
        <v/>
      </c>
    </row>
    <row r="599" spans="1:13" ht="14.45" customHeight="1" x14ac:dyDescent="0.2">
      <c r="A599" s="384"/>
      <c r="B599" s="380"/>
      <c r="C599" s="381"/>
      <c r="D599" s="381"/>
      <c r="E599" s="382"/>
      <c r="F599" s="380"/>
      <c r="G599" s="381"/>
      <c r="H599" s="381"/>
      <c r="I599" s="381"/>
      <c r="J599" s="381"/>
      <c r="K599" s="383"/>
      <c r="L599" s="123"/>
      <c r="M599" s="379" t="str">
        <f t="shared" si="9"/>
        <v/>
      </c>
    </row>
    <row r="600" spans="1:13" ht="14.45" customHeight="1" x14ac:dyDescent="0.2">
      <c r="A600" s="384"/>
      <c r="B600" s="380"/>
      <c r="C600" s="381"/>
      <c r="D600" s="381"/>
      <c r="E600" s="382"/>
      <c r="F600" s="380"/>
      <c r="G600" s="381"/>
      <c r="H600" s="381"/>
      <c r="I600" s="381"/>
      <c r="J600" s="381"/>
      <c r="K600" s="383"/>
      <c r="L600" s="123"/>
      <c r="M600" s="379" t="str">
        <f t="shared" si="9"/>
        <v/>
      </c>
    </row>
    <row r="601" spans="1:13" ht="14.45" customHeight="1" x14ac:dyDescent="0.2">
      <c r="A601" s="384"/>
      <c r="B601" s="380"/>
      <c r="C601" s="381"/>
      <c r="D601" s="381"/>
      <c r="E601" s="382"/>
      <c r="F601" s="380"/>
      <c r="G601" s="381"/>
      <c r="H601" s="381"/>
      <c r="I601" s="381"/>
      <c r="J601" s="381"/>
      <c r="K601" s="383"/>
      <c r="L601" s="123"/>
      <c r="M601" s="379" t="str">
        <f t="shared" si="9"/>
        <v/>
      </c>
    </row>
    <row r="602" spans="1:13" ht="14.45" customHeight="1" x14ac:dyDescent="0.2">
      <c r="A602" s="384"/>
      <c r="B602" s="380"/>
      <c r="C602" s="381"/>
      <c r="D602" s="381"/>
      <c r="E602" s="382"/>
      <c r="F602" s="380"/>
      <c r="G602" s="381"/>
      <c r="H602" s="381"/>
      <c r="I602" s="381"/>
      <c r="J602" s="381"/>
      <c r="K602" s="383"/>
      <c r="L602" s="123"/>
      <c r="M602" s="379" t="str">
        <f t="shared" si="9"/>
        <v/>
      </c>
    </row>
    <row r="603" spans="1:13" ht="14.45" customHeight="1" x14ac:dyDescent="0.2">
      <c r="A603" s="384"/>
      <c r="B603" s="380"/>
      <c r="C603" s="381"/>
      <c r="D603" s="381"/>
      <c r="E603" s="382"/>
      <c r="F603" s="380"/>
      <c r="G603" s="381"/>
      <c r="H603" s="381"/>
      <c r="I603" s="381"/>
      <c r="J603" s="381"/>
      <c r="K603" s="383"/>
      <c r="L603" s="123"/>
      <c r="M603" s="379" t="str">
        <f t="shared" si="9"/>
        <v/>
      </c>
    </row>
    <row r="604" spans="1:13" ht="14.45" customHeight="1" x14ac:dyDescent="0.2">
      <c r="A604" s="384"/>
      <c r="B604" s="380"/>
      <c r="C604" s="381"/>
      <c r="D604" s="381"/>
      <c r="E604" s="382"/>
      <c r="F604" s="380"/>
      <c r="G604" s="381"/>
      <c r="H604" s="381"/>
      <c r="I604" s="381"/>
      <c r="J604" s="381"/>
      <c r="K604" s="383"/>
      <c r="L604" s="123"/>
      <c r="M604" s="379" t="str">
        <f t="shared" si="9"/>
        <v/>
      </c>
    </row>
    <row r="605" spans="1:13" ht="14.45" customHeight="1" x14ac:dyDescent="0.2">
      <c r="A605" s="384"/>
      <c r="B605" s="380"/>
      <c r="C605" s="381"/>
      <c r="D605" s="381"/>
      <c r="E605" s="382"/>
      <c r="F605" s="380"/>
      <c r="G605" s="381"/>
      <c r="H605" s="381"/>
      <c r="I605" s="381"/>
      <c r="J605" s="381"/>
      <c r="K605" s="383"/>
      <c r="L605" s="123"/>
      <c r="M605" s="379" t="str">
        <f t="shared" si="9"/>
        <v/>
      </c>
    </row>
    <row r="606" spans="1:13" ht="14.45" customHeight="1" x14ac:dyDescent="0.2">
      <c r="A606" s="384"/>
      <c r="B606" s="380"/>
      <c r="C606" s="381"/>
      <c r="D606" s="381"/>
      <c r="E606" s="382"/>
      <c r="F606" s="380"/>
      <c r="G606" s="381"/>
      <c r="H606" s="381"/>
      <c r="I606" s="381"/>
      <c r="J606" s="381"/>
      <c r="K606" s="383"/>
      <c r="L606" s="123"/>
      <c r="M606" s="379" t="str">
        <f t="shared" si="9"/>
        <v/>
      </c>
    </row>
    <row r="607" spans="1:13" ht="14.45" customHeight="1" x14ac:dyDescent="0.2">
      <c r="A607" s="384"/>
      <c r="B607" s="380"/>
      <c r="C607" s="381"/>
      <c r="D607" s="381"/>
      <c r="E607" s="382"/>
      <c r="F607" s="380"/>
      <c r="G607" s="381"/>
      <c r="H607" s="381"/>
      <c r="I607" s="381"/>
      <c r="J607" s="381"/>
      <c r="K607" s="383"/>
      <c r="L607" s="123"/>
      <c r="M607" s="379" t="str">
        <f t="shared" si="9"/>
        <v/>
      </c>
    </row>
    <row r="608" spans="1:13" ht="14.45" customHeight="1" x14ac:dyDescent="0.2">
      <c r="A608" s="384"/>
      <c r="B608" s="380"/>
      <c r="C608" s="381"/>
      <c r="D608" s="381"/>
      <c r="E608" s="382"/>
      <c r="F608" s="380"/>
      <c r="G608" s="381"/>
      <c r="H608" s="381"/>
      <c r="I608" s="381"/>
      <c r="J608" s="381"/>
      <c r="K608" s="383"/>
      <c r="L608" s="123"/>
      <c r="M608" s="379" t="str">
        <f t="shared" si="9"/>
        <v/>
      </c>
    </row>
    <row r="609" spans="1:13" ht="14.45" customHeight="1" x14ac:dyDescent="0.2">
      <c r="A609" s="384"/>
      <c r="B609" s="380"/>
      <c r="C609" s="381"/>
      <c r="D609" s="381"/>
      <c r="E609" s="382"/>
      <c r="F609" s="380"/>
      <c r="G609" s="381"/>
      <c r="H609" s="381"/>
      <c r="I609" s="381"/>
      <c r="J609" s="381"/>
      <c r="K609" s="383"/>
      <c r="L609" s="123"/>
      <c r="M609" s="379" t="str">
        <f t="shared" si="9"/>
        <v/>
      </c>
    </row>
    <row r="610" spans="1:13" ht="14.45" customHeight="1" x14ac:dyDescent="0.2">
      <c r="A610" s="384"/>
      <c r="B610" s="380"/>
      <c r="C610" s="381"/>
      <c r="D610" s="381"/>
      <c r="E610" s="382"/>
      <c r="F610" s="380"/>
      <c r="G610" s="381"/>
      <c r="H610" s="381"/>
      <c r="I610" s="381"/>
      <c r="J610" s="381"/>
      <c r="K610" s="383"/>
      <c r="L610" s="123"/>
      <c r="M610" s="379" t="str">
        <f t="shared" si="9"/>
        <v/>
      </c>
    </row>
    <row r="611" spans="1:13" ht="14.45" customHeight="1" x14ac:dyDescent="0.2">
      <c r="A611" s="384"/>
      <c r="B611" s="380"/>
      <c r="C611" s="381"/>
      <c r="D611" s="381"/>
      <c r="E611" s="382"/>
      <c r="F611" s="380"/>
      <c r="G611" s="381"/>
      <c r="H611" s="381"/>
      <c r="I611" s="381"/>
      <c r="J611" s="381"/>
      <c r="K611" s="383"/>
      <c r="L611" s="123"/>
      <c r="M611" s="379" t="str">
        <f t="shared" si="9"/>
        <v/>
      </c>
    </row>
    <row r="612" spans="1:13" ht="14.45" customHeight="1" x14ac:dyDescent="0.2">
      <c r="A612" s="384"/>
      <c r="B612" s="380"/>
      <c r="C612" s="381"/>
      <c r="D612" s="381"/>
      <c r="E612" s="382"/>
      <c r="F612" s="380"/>
      <c r="G612" s="381"/>
      <c r="H612" s="381"/>
      <c r="I612" s="381"/>
      <c r="J612" s="381"/>
      <c r="K612" s="383"/>
      <c r="L612" s="123"/>
      <c r="M612" s="379" t="str">
        <f t="shared" si="9"/>
        <v/>
      </c>
    </row>
    <row r="613" spans="1:13" ht="14.45" customHeight="1" x14ac:dyDescent="0.2">
      <c r="A613" s="384"/>
      <c r="B613" s="380"/>
      <c r="C613" s="381"/>
      <c r="D613" s="381"/>
      <c r="E613" s="382"/>
      <c r="F613" s="380"/>
      <c r="G613" s="381"/>
      <c r="H613" s="381"/>
      <c r="I613" s="381"/>
      <c r="J613" s="381"/>
      <c r="K613" s="383"/>
      <c r="L613" s="123"/>
      <c r="M613" s="379" t="str">
        <f t="shared" si="9"/>
        <v/>
      </c>
    </row>
    <row r="614" spans="1:13" ht="14.45" customHeight="1" x14ac:dyDescent="0.2">
      <c r="A614" s="384"/>
      <c r="B614" s="380"/>
      <c r="C614" s="381"/>
      <c r="D614" s="381"/>
      <c r="E614" s="382"/>
      <c r="F614" s="380"/>
      <c r="G614" s="381"/>
      <c r="H614" s="381"/>
      <c r="I614" s="381"/>
      <c r="J614" s="381"/>
      <c r="K614" s="383"/>
      <c r="L614" s="123"/>
      <c r="M614" s="379" t="str">
        <f t="shared" si="9"/>
        <v/>
      </c>
    </row>
    <row r="615" spans="1:13" ht="14.45" customHeight="1" x14ac:dyDescent="0.2">
      <c r="A615" s="384"/>
      <c r="B615" s="380"/>
      <c r="C615" s="381"/>
      <c r="D615" s="381"/>
      <c r="E615" s="382"/>
      <c r="F615" s="380"/>
      <c r="G615" s="381"/>
      <c r="H615" s="381"/>
      <c r="I615" s="381"/>
      <c r="J615" s="381"/>
      <c r="K615" s="383"/>
      <c r="L615" s="123"/>
      <c r="M615" s="379" t="str">
        <f t="shared" si="9"/>
        <v/>
      </c>
    </row>
    <row r="616" spans="1:13" ht="14.45" customHeight="1" x14ac:dyDescent="0.2">
      <c r="A616" s="384"/>
      <c r="B616" s="380"/>
      <c r="C616" s="381"/>
      <c r="D616" s="381"/>
      <c r="E616" s="382"/>
      <c r="F616" s="380"/>
      <c r="G616" s="381"/>
      <c r="H616" s="381"/>
      <c r="I616" s="381"/>
      <c r="J616" s="381"/>
      <c r="K616" s="383"/>
      <c r="L616" s="123"/>
      <c r="M616" s="379" t="str">
        <f t="shared" si="9"/>
        <v/>
      </c>
    </row>
    <row r="617" spans="1:13" ht="14.45" customHeight="1" x14ac:dyDescent="0.2">
      <c r="A617" s="384"/>
      <c r="B617" s="380"/>
      <c r="C617" s="381"/>
      <c r="D617" s="381"/>
      <c r="E617" s="382"/>
      <c r="F617" s="380"/>
      <c r="G617" s="381"/>
      <c r="H617" s="381"/>
      <c r="I617" s="381"/>
      <c r="J617" s="381"/>
      <c r="K617" s="383"/>
      <c r="L617" s="123"/>
      <c r="M617" s="379" t="str">
        <f t="shared" si="9"/>
        <v/>
      </c>
    </row>
    <row r="618" spans="1:13" ht="14.45" customHeight="1" x14ac:dyDescent="0.2">
      <c r="A618" s="384"/>
      <c r="B618" s="380"/>
      <c r="C618" s="381"/>
      <c r="D618" s="381"/>
      <c r="E618" s="382"/>
      <c r="F618" s="380"/>
      <c r="G618" s="381"/>
      <c r="H618" s="381"/>
      <c r="I618" s="381"/>
      <c r="J618" s="381"/>
      <c r="K618" s="383"/>
      <c r="L618" s="123"/>
      <c r="M618" s="379" t="str">
        <f t="shared" si="9"/>
        <v/>
      </c>
    </row>
    <row r="619" spans="1:13" ht="14.45" customHeight="1" x14ac:dyDescent="0.2">
      <c r="A619" s="384"/>
      <c r="B619" s="380"/>
      <c r="C619" s="381"/>
      <c r="D619" s="381"/>
      <c r="E619" s="382"/>
      <c r="F619" s="380"/>
      <c r="G619" s="381"/>
      <c r="H619" s="381"/>
      <c r="I619" s="381"/>
      <c r="J619" s="381"/>
      <c r="K619" s="383"/>
      <c r="L619" s="123"/>
      <c r="M619" s="379" t="str">
        <f t="shared" si="9"/>
        <v/>
      </c>
    </row>
    <row r="620" spans="1:13" ht="14.45" customHeight="1" x14ac:dyDescent="0.2">
      <c r="A620" s="384"/>
      <c r="B620" s="380"/>
      <c r="C620" s="381"/>
      <c r="D620" s="381"/>
      <c r="E620" s="382"/>
      <c r="F620" s="380"/>
      <c r="G620" s="381"/>
      <c r="H620" s="381"/>
      <c r="I620" s="381"/>
      <c r="J620" s="381"/>
      <c r="K620" s="383"/>
      <c r="L620" s="123"/>
      <c r="M620" s="379" t="str">
        <f t="shared" si="9"/>
        <v/>
      </c>
    </row>
    <row r="621" spans="1:13" ht="14.45" customHeight="1" x14ac:dyDescent="0.2">
      <c r="A621" s="384"/>
      <c r="B621" s="380"/>
      <c r="C621" s="381"/>
      <c r="D621" s="381"/>
      <c r="E621" s="382"/>
      <c r="F621" s="380"/>
      <c r="G621" s="381"/>
      <c r="H621" s="381"/>
      <c r="I621" s="381"/>
      <c r="J621" s="381"/>
      <c r="K621" s="383"/>
      <c r="L621" s="123"/>
      <c r="M621" s="379" t="str">
        <f t="shared" si="9"/>
        <v/>
      </c>
    </row>
    <row r="622" spans="1:13" ht="14.45" customHeight="1" x14ac:dyDescent="0.2">
      <c r="A622" s="384"/>
      <c r="B622" s="380"/>
      <c r="C622" s="381"/>
      <c r="D622" s="381"/>
      <c r="E622" s="382"/>
      <c r="F622" s="380"/>
      <c r="G622" s="381"/>
      <c r="H622" s="381"/>
      <c r="I622" s="381"/>
      <c r="J622" s="381"/>
      <c r="K622" s="383"/>
      <c r="L622" s="123"/>
      <c r="M622" s="379" t="str">
        <f t="shared" si="9"/>
        <v/>
      </c>
    </row>
    <row r="623" spans="1:13" ht="14.45" customHeight="1" x14ac:dyDescent="0.2">
      <c r="A623" s="384"/>
      <c r="B623" s="380"/>
      <c r="C623" s="381"/>
      <c r="D623" s="381"/>
      <c r="E623" s="382"/>
      <c r="F623" s="380"/>
      <c r="G623" s="381"/>
      <c r="H623" s="381"/>
      <c r="I623" s="381"/>
      <c r="J623" s="381"/>
      <c r="K623" s="383"/>
      <c r="L623" s="123"/>
      <c r="M623" s="379" t="str">
        <f t="shared" si="9"/>
        <v/>
      </c>
    </row>
    <row r="624" spans="1:13" ht="14.45" customHeight="1" x14ac:dyDescent="0.2">
      <c r="A624" s="384"/>
      <c r="B624" s="380"/>
      <c r="C624" s="381"/>
      <c r="D624" s="381"/>
      <c r="E624" s="382"/>
      <c r="F624" s="380"/>
      <c r="G624" s="381"/>
      <c r="H624" s="381"/>
      <c r="I624" s="381"/>
      <c r="J624" s="381"/>
      <c r="K624" s="383"/>
      <c r="L624" s="123"/>
      <c r="M624" s="379" t="str">
        <f t="shared" si="9"/>
        <v/>
      </c>
    </row>
    <row r="625" spans="1:13" ht="14.45" customHeight="1" x14ac:dyDescent="0.2">
      <c r="A625" s="384"/>
      <c r="B625" s="380"/>
      <c r="C625" s="381"/>
      <c r="D625" s="381"/>
      <c r="E625" s="382"/>
      <c r="F625" s="380"/>
      <c r="G625" s="381"/>
      <c r="H625" s="381"/>
      <c r="I625" s="381"/>
      <c r="J625" s="381"/>
      <c r="K625" s="383"/>
      <c r="L625" s="123"/>
      <c r="M625" s="379" t="str">
        <f t="shared" si="9"/>
        <v/>
      </c>
    </row>
    <row r="626" spans="1:13" ht="14.45" customHeight="1" x14ac:dyDescent="0.2">
      <c r="A626" s="384"/>
      <c r="B626" s="380"/>
      <c r="C626" s="381"/>
      <c r="D626" s="381"/>
      <c r="E626" s="382"/>
      <c r="F626" s="380"/>
      <c r="G626" s="381"/>
      <c r="H626" s="381"/>
      <c r="I626" s="381"/>
      <c r="J626" s="381"/>
      <c r="K626" s="383"/>
      <c r="L626" s="123"/>
      <c r="M626" s="379" t="str">
        <f t="shared" si="9"/>
        <v/>
      </c>
    </row>
    <row r="627" spans="1:13" ht="14.45" customHeight="1" x14ac:dyDescent="0.2">
      <c r="A627" s="384"/>
      <c r="B627" s="380"/>
      <c r="C627" s="381"/>
      <c r="D627" s="381"/>
      <c r="E627" s="382"/>
      <c r="F627" s="380"/>
      <c r="G627" s="381"/>
      <c r="H627" s="381"/>
      <c r="I627" s="381"/>
      <c r="J627" s="381"/>
      <c r="K627" s="383"/>
      <c r="L627" s="123"/>
      <c r="M627" s="379" t="str">
        <f t="shared" si="9"/>
        <v/>
      </c>
    </row>
    <row r="628" spans="1:13" ht="14.45" customHeight="1" x14ac:dyDescent="0.2">
      <c r="A628" s="384"/>
      <c r="B628" s="380"/>
      <c r="C628" s="381"/>
      <c r="D628" s="381"/>
      <c r="E628" s="382"/>
      <c r="F628" s="380"/>
      <c r="G628" s="381"/>
      <c r="H628" s="381"/>
      <c r="I628" s="381"/>
      <c r="J628" s="381"/>
      <c r="K628" s="383"/>
      <c r="L628" s="123"/>
      <c r="M628" s="379" t="str">
        <f t="shared" si="9"/>
        <v/>
      </c>
    </row>
    <row r="629" spans="1:13" ht="14.45" customHeight="1" x14ac:dyDescent="0.2">
      <c r="A629" s="384"/>
      <c r="B629" s="380"/>
      <c r="C629" s="381"/>
      <c r="D629" s="381"/>
      <c r="E629" s="382"/>
      <c r="F629" s="380"/>
      <c r="G629" s="381"/>
      <c r="H629" s="381"/>
      <c r="I629" s="381"/>
      <c r="J629" s="381"/>
      <c r="K629" s="383"/>
      <c r="L629" s="123"/>
      <c r="M629" s="379" t="str">
        <f t="shared" si="9"/>
        <v/>
      </c>
    </row>
    <row r="630" spans="1:13" ht="14.45" customHeight="1" x14ac:dyDescent="0.2">
      <c r="A630" s="384"/>
      <c r="B630" s="380"/>
      <c r="C630" s="381"/>
      <c r="D630" s="381"/>
      <c r="E630" s="382"/>
      <c r="F630" s="380"/>
      <c r="G630" s="381"/>
      <c r="H630" s="381"/>
      <c r="I630" s="381"/>
      <c r="J630" s="381"/>
      <c r="K630" s="383"/>
      <c r="L630" s="123"/>
      <c r="M630" s="379" t="str">
        <f t="shared" si="9"/>
        <v/>
      </c>
    </row>
    <row r="631" spans="1:13" ht="14.45" customHeight="1" x14ac:dyDescent="0.2">
      <c r="A631" s="384"/>
      <c r="B631" s="380"/>
      <c r="C631" s="381"/>
      <c r="D631" s="381"/>
      <c r="E631" s="382"/>
      <c r="F631" s="380"/>
      <c r="G631" s="381"/>
      <c r="H631" s="381"/>
      <c r="I631" s="381"/>
      <c r="J631" s="381"/>
      <c r="K631" s="383"/>
      <c r="L631" s="123"/>
      <c r="M631" s="379" t="str">
        <f t="shared" si="9"/>
        <v/>
      </c>
    </row>
    <row r="632" spans="1:13" ht="14.45" customHeight="1" x14ac:dyDescent="0.2">
      <c r="A632" s="384"/>
      <c r="B632" s="380"/>
      <c r="C632" s="381"/>
      <c r="D632" s="381"/>
      <c r="E632" s="382"/>
      <c r="F632" s="380"/>
      <c r="G632" s="381"/>
      <c r="H632" s="381"/>
      <c r="I632" s="381"/>
      <c r="J632" s="381"/>
      <c r="K632" s="383"/>
      <c r="L632" s="123"/>
      <c r="M632" s="379" t="str">
        <f t="shared" si="9"/>
        <v/>
      </c>
    </row>
    <row r="633" spans="1:13" ht="14.45" customHeight="1" x14ac:dyDescent="0.2">
      <c r="A633" s="384"/>
      <c r="B633" s="380"/>
      <c r="C633" s="381"/>
      <c r="D633" s="381"/>
      <c r="E633" s="382"/>
      <c r="F633" s="380"/>
      <c r="G633" s="381"/>
      <c r="H633" s="381"/>
      <c r="I633" s="381"/>
      <c r="J633" s="381"/>
      <c r="K633" s="383"/>
      <c r="L633" s="123"/>
      <c r="M633" s="379" t="str">
        <f t="shared" si="9"/>
        <v/>
      </c>
    </row>
    <row r="634" spans="1:13" ht="14.45" customHeight="1" x14ac:dyDescent="0.2">
      <c r="A634" s="384"/>
      <c r="B634" s="380"/>
      <c r="C634" s="381"/>
      <c r="D634" s="381"/>
      <c r="E634" s="382"/>
      <c r="F634" s="380"/>
      <c r="G634" s="381"/>
      <c r="H634" s="381"/>
      <c r="I634" s="381"/>
      <c r="J634" s="381"/>
      <c r="K634" s="383"/>
      <c r="L634" s="123"/>
      <c r="M634" s="379" t="str">
        <f t="shared" si="9"/>
        <v/>
      </c>
    </row>
    <row r="635" spans="1:13" ht="14.45" customHeight="1" x14ac:dyDescent="0.2">
      <c r="A635" s="384"/>
      <c r="B635" s="380"/>
      <c r="C635" s="381"/>
      <c r="D635" s="381"/>
      <c r="E635" s="382"/>
      <c r="F635" s="380"/>
      <c r="G635" s="381"/>
      <c r="H635" s="381"/>
      <c r="I635" s="381"/>
      <c r="J635" s="381"/>
      <c r="K635" s="383"/>
      <c r="L635" s="123"/>
      <c r="M635" s="379" t="str">
        <f t="shared" si="9"/>
        <v/>
      </c>
    </row>
    <row r="636" spans="1:13" ht="14.45" customHeight="1" x14ac:dyDescent="0.2">
      <c r="A636" s="384"/>
      <c r="B636" s="380"/>
      <c r="C636" s="381"/>
      <c r="D636" s="381"/>
      <c r="E636" s="382"/>
      <c r="F636" s="380"/>
      <c r="G636" s="381"/>
      <c r="H636" s="381"/>
      <c r="I636" s="381"/>
      <c r="J636" s="381"/>
      <c r="K636" s="383"/>
      <c r="L636" s="123"/>
      <c r="M636" s="379" t="str">
        <f t="shared" si="9"/>
        <v/>
      </c>
    </row>
    <row r="637" spans="1:13" ht="14.45" customHeight="1" x14ac:dyDescent="0.2">
      <c r="A637" s="384"/>
      <c r="B637" s="380"/>
      <c r="C637" s="381"/>
      <c r="D637" s="381"/>
      <c r="E637" s="382"/>
      <c r="F637" s="380"/>
      <c r="G637" s="381"/>
      <c r="H637" s="381"/>
      <c r="I637" s="381"/>
      <c r="J637" s="381"/>
      <c r="K637" s="383"/>
      <c r="L637" s="123"/>
      <c r="M637" s="379" t="str">
        <f t="shared" si="9"/>
        <v/>
      </c>
    </row>
    <row r="638" spans="1:13" ht="14.45" customHeight="1" x14ac:dyDescent="0.2">
      <c r="A638" s="384"/>
      <c r="B638" s="380"/>
      <c r="C638" s="381"/>
      <c r="D638" s="381"/>
      <c r="E638" s="382"/>
      <c r="F638" s="380"/>
      <c r="G638" s="381"/>
      <c r="H638" s="381"/>
      <c r="I638" s="381"/>
      <c r="J638" s="381"/>
      <c r="K638" s="383"/>
      <c r="L638" s="123"/>
      <c r="M638" s="379" t="str">
        <f t="shared" si="9"/>
        <v/>
      </c>
    </row>
    <row r="639" spans="1:13" ht="14.45" customHeight="1" x14ac:dyDescent="0.2">
      <c r="A639" s="384"/>
      <c r="B639" s="380"/>
      <c r="C639" s="381"/>
      <c r="D639" s="381"/>
      <c r="E639" s="382"/>
      <c r="F639" s="380"/>
      <c r="G639" s="381"/>
      <c r="H639" s="381"/>
      <c r="I639" s="381"/>
      <c r="J639" s="381"/>
      <c r="K639" s="383"/>
      <c r="L639" s="123"/>
      <c r="M639" s="379" t="str">
        <f t="shared" si="9"/>
        <v/>
      </c>
    </row>
    <row r="640" spans="1:13" ht="14.45" customHeight="1" x14ac:dyDescent="0.2">
      <c r="A640" s="384"/>
      <c r="B640" s="380"/>
      <c r="C640" s="381"/>
      <c r="D640" s="381"/>
      <c r="E640" s="382"/>
      <c r="F640" s="380"/>
      <c r="G640" s="381"/>
      <c r="H640" s="381"/>
      <c r="I640" s="381"/>
      <c r="J640" s="381"/>
      <c r="K640" s="383"/>
      <c r="L640" s="123"/>
      <c r="M640" s="379" t="str">
        <f t="shared" si="9"/>
        <v/>
      </c>
    </row>
    <row r="641" spans="1:13" ht="14.45" customHeight="1" x14ac:dyDescent="0.2">
      <c r="A641" s="384"/>
      <c r="B641" s="380"/>
      <c r="C641" s="381"/>
      <c r="D641" s="381"/>
      <c r="E641" s="382"/>
      <c r="F641" s="380"/>
      <c r="G641" s="381"/>
      <c r="H641" s="381"/>
      <c r="I641" s="381"/>
      <c r="J641" s="381"/>
      <c r="K641" s="383"/>
      <c r="L641" s="123"/>
      <c r="M641" s="379" t="str">
        <f t="shared" si="9"/>
        <v/>
      </c>
    </row>
    <row r="642" spans="1:13" ht="14.45" customHeight="1" x14ac:dyDescent="0.2">
      <c r="A642" s="384"/>
      <c r="B642" s="380"/>
      <c r="C642" s="381"/>
      <c r="D642" s="381"/>
      <c r="E642" s="382"/>
      <c r="F642" s="380"/>
      <c r="G642" s="381"/>
      <c r="H642" s="381"/>
      <c r="I642" s="381"/>
      <c r="J642" s="381"/>
      <c r="K642" s="383"/>
      <c r="L642" s="123"/>
      <c r="M642" s="379" t="str">
        <f t="shared" si="9"/>
        <v/>
      </c>
    </row>
    <row r="643" spans="1:13" ht="14.45" customHeight="1" x14ac:dyDescent="0.2">
      <c r="A643" s="384"/>
      <c r="B643" s="380"/>
      <c r="C643" s="381"/>
      <c r="D643" s="381"/>
      <c r="E643" s="382"/>
      <c r="F643" s="380"/>
      <c r="G643" s="381"/>
      <c r="H643" s="381"/>
      <c r="I643" s="381"/>
      <c r="J643" s="381"/>
      <c r="K643" s="383"/>
      <c r="L643" s="123"/>
      <c r="M643" s="379" t="str">
        <f t="shared" si="9"/>
        <v/>
      </c>
    </row>
    <row r="644" spans="1:13" ht="14.45" customHeight="1" x14ac:dyDescent="0.2">
      <c r="A644" s="384"/>
      <c r="B644" s="380"/>
      <c r="C644" s="381"/>
      <c r="D644" s="381"/>
      <c r="E644" s="382"/>
      <c r="F644" s="380"/>
      <c r="G644" s="381"/>
      <c r="H644" s="381"/>
      <c r="I644" s="381"/>
      <c r="J644" s="381"/>
      <c r="K644" s="383"/>
      <c r="L644" s="123"/>
      <c r="M644" s="379" t="str">
        <f t="shared" si="9"/>
        <v/>
      </c>
    </row>
    <row r="645" spans="1:13" ht="14.45" customHeight="1" x14ac:dyDescent="0.2">
      <c r="A645" s="384"/>
      <c r="B645" s="380"/>
      <c r="C645" s="381"/>
      <c r="D645" s="381"/>
      <c r="E645" s="382"/>
      <c r="F645" s="380"/>
      <c r="G645" s="381"/>
      <c r="H645" s="381"/>
      <c r="I645" s="381"/>
      <c r="J645" s="381"/>
      <c r="K645" s="383"/>
      <c r="L645" s="123"/>
      <c r="M645" s="379" t="str">
        <f t="shared" si="9"/>
        <v/>
      </c>
    </row>
    <row r="646" spans="1:13" ht="14.45" customHeight="1" x14ac:dyDescent="0.2">
      <c r="A646" s="384"/>
      <c r="B646" s="380"/>
      <c r="C646" s="381"/>
      <c r="D646" s="381"/>
      <c r="E646" s="382"/>
      <c r="F646" s="380"/>
      <c r="G646" s="381"/>
      <c r="H646" s="381"/>
      <c r="I646" s="381"/>
      <c r="J646" s="381"/>
      <c r="K646" s="383"/>
      <c r="L646" s="123"/>
      <c r="M646" s="37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84"/>
      <c r="B647" s="380"/>
      <c r="C647" s="381"/>
      <c r="D647" s="381"/>
      <c r="E647" s="382"/>
      <c r="F647" s="380"/>
      <c r="G647" s="381"/>
      <c r="H647" s="381"/>
      <c r="I647" s="381"/>
      <c r="J647" s="381"/>
      <c r="K647" s="383"/>
      <c r="L647" s="123"/>
      <c r="M647" s="379" t="str">
        <f t="shared" si="10"/>
        <v/>
      </c>
    </row>
    <row r="648" spans="1:13" ht="14.45" customHeight="1" x14ac:dyDescent="0.2">
      <c r="A648" s="384"/>
      <c r="B648" s="380"/>
      <c r="C648" s="381"/>
      <c r="D648" s="381"/>
      <c r="E648" s="382"/>
      <c r="F648" s="380"/>
      <c r="G648" s="381"/>
      <c r="H648" s="381"/>
      <c r="I648" s="381"/>
      <c r="J648" s="381"/>
      <c r="K648" s="383"/>
      <c r="L648" s="123"/>
      <c r="M648" s="379" t="str">
        <f t="shared" si="10"/>
        <v/>
      </c>
    </row>
    <row r="649" spans="1:13" ht="14.45" customHeight="1" x14ac:dyDescent="0.2">
      <c r="A649" s="384"/>
      <c r="B649" s="380"/>
      <c r="C649" s="381"/>
      <c r="D649" s="381"/>
      <c r="E649" s="382"/>
      <c r="F649" s="380"/>
      <c r="G649" s="381"/>
      <c r="H649" s="381"/>
      <c r="I649" s="381"/>
      <c r="J649" s="381"/>
      <c r="K649" s="383"/>
      <c r="L649" s="123"/>
      <c r="M649" s="379" t="str">
        <f t="shared" si="10"/>
        <v/>
      </c>
    </row>
    <row r="650" spans="1:13" ht="14.45" customHeight="1" x14ac:dyDescent="0.2">
      <c r="A650" s="384"/>
      <c r="B650" s="380"/>
      <c r="C650" s="381"/>
      <c r="D650" s="381"/>
      <c r="E650" s="382"/>
      <c r="F650" s="380"/>
      <c r="G650" s="381"/>
      <c r="H650" s="381"/>
      <c r="I650" s="381"/>
      <c r="J650" s="381"/>
      <c r="K650" s="383"/>
      <c r="L650" s="123"/>
      <c r="M650" s="379" t="str">
        <f t="shared" si="10"/>
        <v/>
      </c>
    </row>
    <row r="651" spans="1:13" ht="14.45" customHeight="1" x14ac:dyDescent="0.2">
      <c r="A651" s="384"/>
      <c r="B651" s="380"/>
      <c r="C651" s="381"/>
      <c r="D651" s="381"/>
      <c r="E651" s="382"/>
      <c r="F651" s="380"/>
      <c r="G651" s="381"/>
      <c r="H651" s="381"/>
      <c r="I651" s="381"/>
      <c r="J651" s="381"/>
      <c r="K651" s="383"/>
      <c r="L651" s="123"/>
      <c r="M651" s="379" t="str">
        <f t="shared" si="10"/>
        <v/>
      </c>
    </row>
    <row r="652" spans="1:13" ht="14.45" customHeight="1" x14ac:dyDescent="0.2">
      <c r="A652" s="384"/>
      <c r="B652" s="380"/>
      <c r="C652" s="381"/>
      <c r="D652" s="381"/>
      <c r="E652" s="382"/>
      <c r="F652" s="380"/>
      <c r="G652" s="381"/>
      <c r="H652" s="381"/>
      <c r="I652" s="381"/>
      <c r="J652" s="381"/>
      <c r="K652" s="383"/>
      <c r="L652" s="123"/>
      <c r="M652" s="379" t="str">
        <f t="shared" si="10"/>
        <v/>
      </c>
    </row>
    <row r="653" spans="1:13" ht="14.45" customHeight="1" x14ac:dyDescent="0.2">
      <c r="A653" s="384"/>
      <c r="B653" s="380"/>
      <c r="C653" s="381"/>
      <c r="D653" s="381"/>
      <c r="E653" s="382"/>
      <c r="F653" s="380"/>
      <c r="G653" s="381"/>
      <c r="H653" s="381"/>
      <c r="I653" s="381"/>
      <c r="J653" s="381"/>
      <c r="K653" s="383"/>
      <c r="L653" s="123"/>
      <c r="M653" s="379" t="str">
        <f t="shared" si="10"/>
        <v/>
      </c>
    </row>
    <row r="654" spans="1:13" ht="14.45" customHeight="1" x14ac:dyDescent="0.2">
      <c r="A654" s="384"/>
      <c r="B654" s="380"/>
      <c r="C654" s="381"/>
      <c r="D654" s="381"/>
      <c r="E654" s="382"/>
      <c r="F654" s="380"/>
      <c r="G654" s="381"/>
      <c r="H654" s="381"/>
      <c r="I654" s="381"/>
      <c r="J654" s="381"/>
      <c r="K654" s="383"/>
      <c r="L654" s="123"/>
      <c r="M654" s="379" t="str">
        <f t="shared" si="10"/>
        <v/>
      </c>
    </row>
    <row r="655" spans="1:13" ht="14.45" customHeight="1" x14ac:dyDescent="0.2">
      <c r="A655" s="384"/>
      <c r="B655" s="380"/>
      <c r="C655" s="381"/>
      <c r="D655" s="381"/>
      <c r="E655" s="382"/>
      <c r="F655" s="380"/>
      <c r="G655" s="381"/>
      <c r="H655" s="381"/>
      <c r="I655" s="381"/>
      <c r="J655" s="381"/>
      <c r="K655" s="383"/>
      <c r="L655" s="123"/>
      <c r="M655" s="379" t="str">
        <f t="shared" si="10"/>
        <v/>
      </c>
    </row>
    <row r="656" spans="1:13" ht="14.45" customHeight="1" x14ac:dyDescent="0.2">
      <c r="A656" s="384"/>
      <c r="B656" s="380"/>
      <c r="C656" s="381"/>
      <c r="D656" s="381"/>
      <c r="E656" s="382"/>
      <c r="F656" s="380"/>
      <c r="G656" s="381"/>
      <c r="H656" s="381"/>
      <c r="I656" s="381"/>
      <c r="J656" s="381"/>
      <c r="K656" s="383"/>
      <c r="L656" s="123"/>
      <c r="M656" s="379" t="str">
        <f t="shared" si="10"/>
        <v/>
      </c>
    </row>
    <row r="657" spans="1:13" ht="14.45" customHeight="1" x14ac:dyDescent="0.2">
      <c r="A657" s="384"/>
      <c r="B657" s="380"/>
      <c r="C657" s="381"/>
      <c r="D657" s="381"/>
      <c r="E657" s="382"/>
      <c r="F657" s="380"/>
      <c r="G657" s="381"/>
      <c r="H657" s="381"/>
      <c r="I657" s="381"/>
      <c r="J657" s="381"/>
      <c r="K657" s="383"/>
      <c r="L657" s="123"/>
      <c r="M657" s="379" t="str">
        <f t="shared" si="10"/>
        <v/>
      </c>
    </row>
    <row r="658" spans="1:13" ht="14.45" customHeight="1" x14ac:dyDescent="0.2">
      <c r="A658" s="384"/>
      <c r="B658" s="380"/>
      <c r="C658" s="381"/>
      <c r="D658" s="381"/>
      <c r="E658" s="382"/>
      <c r="F658" s="380"/>
      <c r="G658" s="381"/>
      <c r="H658" s="381"/>
      <c r="I658" s="381"/>
      <c r="J658" s="381"/>
      <c r="K658" s="383"/>
      <c r="L658" s="123"/>
      <c r="M658" s="379" t="str">
        <f t="shared" si="10"/>
        <v/>
      </c>
    </row>
    <row r="659" spans="1:13" ht="14.45" customHeight="1" x14ac:dyDescent="0.2">
      <c r="A659" s="384"/>
      <c r="B659" s="380"/>
      <c r="C659" s="381"/>
      <c r="D659" s="381"/>
      <c r="E659" s="382"/>
      <c r="F659" s="380"/>
      <c r="G659" s="381"/>
      <c r="H659" s="381"/>
      <c r="I659" s="381"/>
      <c r="J659" s="381"/>
      <c r="K659" s="383"/>
      <c r="L659" s="123"/>
      <c r="M659" s="379" t="str">
        <f t="shared" si="10"/>
        <v/>
      </c>
    </row>
    <row r="660" spans="1:13" ht="14.45" customHeight="1" x14ac:dyDescent="0.2">
      <c r="A660" s="384"/>
      <c r="B660" s="380"/>
      <c r="C660" s="381"/>
      <c r="D660" s="381"/>
      <c r="E660" s="382"/>
      <c r="F660" s="380"/>
      <c r="G660" s="381"/>
      <c r="H660" s="381"/>
      <c r="I660" s="381"/>
      <c r="J660" s="381"/>
      <c r="K660" s="383"/>
      <c r="L660" s="123"/>
      <c r="M660" s="379" t="str">
        <f t="shared" si="10"/>
        <v/>
      </c>
    </row>
    <row r="661" spans="1:13" ht="14.45" customHeight="1" x14ac:dyDescent="0.2">
      <c r="A661" s="384"/>
      <c r="B661" s="380"/>
      <c r="C661" s="381"/>
      <c r="D661" s="381"/>
      <c r="E661" s="382"/>
      <c r="F661" s="380"/>
      <c r="G661" s="381"/>
      <c r="H661" s="381"/>
      <c r="I661" s="381"/>
      <c r="J661" s="381"/>
      <c r="K661" s="383"/>
      <c r="L661" s="123"/>
      <c r="M661" s="379" t="str">
        <f t="shared" si="10"/>
        <v/>
      </c>
    </row>
    <row r="662" spans="1:13" ht="14.45" customHeight="1" x14ac:dyDescent="0.2">
      <c r="A662" s="384"/>
      <c r="B662" s="380"/>
      <c r="C662" s="381"/>
      <c r="D662" s="381"/>
      <c r="E662" s="382"/>
      <c r="F662" s="380"/>
      <c r="G662" s="381"/>
      <c r="H662" s="381"/>
      <c r="I662" s="381"/>
      <c r="J662" s="381"/>
      <c r="K662" s="383"/>
      <c r="L662" s="123"/>
      <c r="M662" s="379" t="str">
        <f t="shared" si="10"/>
        <v/>
      </c>
    </row>
    <row r="663" spans="1:13" ht="14.45" customHeight="1" x14ac:dyDescent="0.2">
      <c r="A663" s="384"/>
      <c r="B663" s="380"/>
      <c r="C663" s="381"/>
      <c r="D663" s="381"/>
      <c r="E663" s="382"/>
      <c r="F663" s="380"/>
      <c r="G663" s="381"/>
      <c r="H663" s="381"/>
      <c r="I663" s="381"/>
      <c r="J663" s="381"/>
      <c r="K663" s="383"/>
      <c r="L663" s="123"/>
      <c r="M663" s="379" t="str">
        <f t="shared" si="10"/>
        <v/>
      </c>
    </row>
    <row r="664" spans="1:13" ht="14.45" customHeight="1" x14ac:dyDescent="0.2">
      <c r="A664" s="384"/>
      <c r="B664" s="380"/>
      <c r="C664" s="381"/>
      <c r="D664" s="381"/>
      <c r="E664" s="382"/>
      <c r="F664" s="380"/>
      <c r="G664" s="381"/>
      <c r="H664" s="381"/>
      <c r="I664" s="381"/>
      <c r="J664" s="381"/>
      <c r="K664" s="383"/>
      <c r="L664" s="123"/>
      <c r="M664" s="379" t="str">
        <f t="shared" si="10"/>
        <v/>
      </c>
    </row>
    <row r="665" spans="1:13" ht="14.45" customHeight="1" x14ac:dyDescent="0.2">
      <c r="A665" s="384"/>
      <c r="B665" s="380"/>
      <c r="C665" s="381"/>
      <c r="D665" s="381"/>
      <c r="E665" s="382"/>
      <c r="F665" s="380"/>
      <c r="G665" s="381"/>
      <c r="H665" s="381"/>
      <c r="I665" s="381"/>
      <c r="J665" s="381"/>
      <c r="K665" s="383"/>
      <c r="L665" s="123"/>
      <c r="M665" s="379" t="str">
        <f t="shared" si="10"/>
        <v/>
      </c>
    </row>
    <row r="666" spans="1:13" ht="14.45" customHeight="1" x14ac:dyDescent="0.2">
      <c r="A666" s="384"/>
      <c r="B666" s="380"/>
      <c r="C666" s="381"/>
      <c r="D666" s="381"/>
      <c r="E666" s="382"/>
      <c r="F666" s="380"/>
      <c r="G666" s="381"/>
      <c r="H666" s="381"/>
      <c r="I666" s="381"/>
      <c r="J666" s="381"/>
      <c r="K666" s="383"/>
      <c r="L666" s="123"/>
      <c r="M666" s="379" t="str">
        <f t="shared" si="10"/>
        <v/>
      </c>
    </row>
    <row r="667" spans="1:13" ht="14.45" customHeight="1" x14ac:dyDescent="0.2">
      <c r="A667" s="384"/>
      <c r="B667" s="380"/>
      <c r="C667" s="381"/>
      <c r="D667" s="381"/>
      <c r="E667" s="382"/>
      <c r="F667" s="380"/>
      <c r="G667" s="381"/>
      <c r="H667" s="381"/>
      <c r="I667" s="381"/>
      <c r="J667" s="381"/>
      <c r="K667" s="383"/>
      <c r="L667" s="123"/>
      <c r="M667" s="379" t="str">
        <f t="shared" si="10"/>
        <v/>
      </c>
    </row>
    <row r="668" spans="1:13" ht="14.45" customHeight="1" x14ac:dyDescent="0.2">
      <c r="A668" s="384"/>
      <c r="B668" s="380"/>
      <c r="C668" s="381"/>
      <c r="D668" s="381"/>
      <c r="E668" s="382"/>
      <c r="F668" s="380"/>
      <c r="G668" s="381"/>
      <c r="H668" s="381"/>
      <c r="I668" s="381"/>
      <c r="J668" s="381"/>
      <c r="K668" s="383"/>
      <c r="L668" s="123"/>
      <c r="M668" s="379" t="str">
        <f t="shared" si="10"/>
        <v/>
      </c>
    </row>
    <row r="669" spans="1:13" ht="14.45" customHeight="1" x14ac:dyDescent="0.2">
      <c r="A669" s="384"/>
      <c r="B669" s="380"/>
      <c r="C669" s="381"/>
      <c r="D669" s="381"/>
      <c r="E669" s="382"/>
      <c r="F669" s="380"/>
      <c r="G669" s="381"/>
      <c r="H669" s="381"/>
      <c r="I669" s="381"/>
      <c r="J669" s="381"/>
      <c r="K669" s="383"/>
      <c r="L669" s="123"/>
      <c r="M669" s="379" t="str">
        <f t="shared" si="10"/>
        <v/>
      </c>
    </row>
    <row r="670" spans="1:13" ht="14.45" customHeight="1" x14ac:dyDescent="0.2">
      <c r="A670" s="384"/>
      <c r="B670" s="380"/>
      <c r="C670" s="381"/>
      <c r="D670" s="381"/>
      <c r="E670" s="382"/>
      <c r="F670" s="380"/>
      <c r="G670" s="381"/>
      <c r="H670" s="381"/>
      <c r="I670" s="381"/>
      <c r="J670" s="381"/>
      <c r="K670" s="383"/>
      <c r="L670" s="123"/>
      <c r="M670" s="379" t="str">
        <f t="shared" si="10"/>
        <v/>
      </c>
    </row>
    <row r="671" spans="1:13" ht="14.45" customHeight="1" x14ac:dyDescent="0.2">
      <c r="A671" s="384"/>
      <c r="B671" s="380"/>
      <c r="C671" s="381"/>
      <c r="D671" s="381"/>
      <c r="E671" s="382"/>
      <c r="F671" s="380"/>
      <c r="G671" s="381"/>
      <c r="H671" s="381"/>
      <c r="I671" s="381"/>
      <c r="J671" s="381"/>
      <c r="K671" s="383"/>
      <c r="L671" s="123"/>
      <c r="M671" s="379" t="str">
        <f t="shared" si="10"/>
        <v/>
      </c>
    </row>
    <row r="672" spans="1:13" ht="14.45" customHeight="1" x14ac:dyDescent="0.2">
      <c r="A672" s="384"/>
      <c r="B672" s="380"/>
      <c r="C672" s="381"/>
      <c r="D672" s="381"/>
      <c r="E672" s="382"/>
      <c r="F672" s="380"/>
      <c r="G672" s="381"/>
      <c r="H672" s="381"/>
      <c r="I672" s="381"/>
      <c r="J672" s="381"/>
      <c r="K672" s="383"/>
      <c r="L672" s="123"/>
      <c r="M672" s="379" t="str">
        <f t="shared" si="10"/>
        <v/>
      </c>
    </row>
    <row r="673" spans="1:13" ht="14.45" customHeight="1" x14ac:dyDescent="0.2">
      <c r="A673" s="384"/>
      <c r="B673" s="380"/>
      <c r="C673" s="381"/>
      <c r="D673" s="381"/>
      <c r="E673" s="382"/>
      <c r="F673" s="380"/>
      <c r="G673" s="381"/>
      <c r="H673" s="381"/>
      <c r="I673" s="381"/>
      <c r="J673" s="381"/>
      <c r="K673" s="383"/>
      <c r="L673" s="123"/>
      <c r="M673" s="379" t="str">
        <f t="shared" si="10"/>
        <v/>
      </c>
    </row>
    <row r="674" spans="1:13" ht="14.45" customHeight="1" x14ac:dyDescent="0.2">
      <c r="A674" s="384"/>
      <c r="B674" s="380"/>
      <c r="C674" s="381"/>
      <c r="D674" s="381"/>
      <c r="E674" s="382"/>
      <c r="F674" s="380"/>
      <c r="G674" s="381"/>
      <c r="H674" s="381"/>
      <c r="I674" s="381"/>
      <c r="J674" s="381"/>
      <c r="K674" s="383"/>
      <c r="L674" s="123"/>
      <c r="M674" s="379" t="str">
        <f t="shared" si="10"/>
        <v/>
      </c>
    </row>
    <row r="675" spans="1:13" ht="14.45" customHeight="1" x14ac:dyDescent="0.2">
      <c r="A675" s="384"/>
      <c r="B675" s="380"/>
      <c r="C675" s="381"/>
      <c r="D675" s="381"/>
      <c r="E675" s="382"/>
      <c r="F675" s="380"/>
      <c r="G675" s="381"/>
      <c r="H675" s="381"/>
      <c r="I675" s="381"/>
      <c r="J675" s="381"/>
      <c r="K675" s="383"/>
      <c r="L675" s="123"/>
      <c r="M675" s="379" t="str">
        <f t="shared" si="10"/>
        <v/>
      </c>
    </row>
    <row r="676" spans="1:13" ht="14.45" customHeight="1" x14ac:dyDescent="0.2">
      <c r="A676" s="384"/>
      <c r="B676" s="380"/>
      <c r="C676" s="381"/>
      <c r="D676" s="381"/>
      <c r="E676" s="382"/>
      <c r="F676" s="380"/>
      <c r="G676" s="381"/>
      <c r="H676" s="381"/>
      <c r="I676" s="381"/>
      <c r="J676" s="381"/>
      <c r="K676" s="383"/>
      <c r="L676" s="123"/>
      <c r="M676" s="379" t="str">
        <f t="shared" si="10"/>
        <v/>
      </c>
    </row>
    <row r="677" spans="1:13" ht="14.45" customHeight="1" x14ac:dyDescent="0.2">
      <c r="A677" s="384"/>
      <c r="B677" s="380"/>
      <c r="C677" s="381"/>
      <c r="D677" s="381"/>
      <c r="E677" s="382"/>
      <c r="F677" s="380"/>
      <c r="G677" s="381"/>
      <c r="H677" s="381"/>
      <c r="I677" s="381"/>
      <c r="J677" s="381"/>
      <c r="K677" s="383"/>
      <c r="L677" s="123"/>
      <c r="M677" s="379" t="str">
        <f t="shared" si="10"/>
        <v/>
      </c>
    </row>
    <row r="678" spans="1:13" ht="14.45" customHeight="1" x14ac:dyDescent="0.2">
      <c r="A678" s="384"/>
      <c r="B678" s="380"/>
      <c r="C678" s="381"/>
      <c r="D678" s="381"/>
      <c r="E678" s="382"/>
      <c r="F678" s="380"/>
      <c r="G678" s="381"/>
      <c r="H678" s="381"/>
      <c r="I678" s="381"/>
      <c r="J678" s="381"/>
      <c r="K678" s="383"/>
      <c r="L678" s="123"/>
      <c r="M678" s="379" t="str">
        <f t="shared" si="10"/>
        <v/>
      </c>
    </row>
    <row r="679" spans="1:13" ht="14.45" customHeight="1" x14ac:dyDescent="0.2">
      <c r="A679" s="384"/>
      <c r="B679" s="380"/>
      <c r="C679" s="381"/>
      <c r="D679" s="381"/>
      <c r="E679" s="382"/>
      <c r="F679" s="380"/>
      <c r="G679" s="381"/>
      <c r="H679" s="381"/>
      <c r="I679" s="381"/>
      <c r="J679" s="381"/>
      <c r="K679" s="383"/>
      <c r="L679" s="123"/>
      <c r="M679" s="379" t="str">
        <f t="shared" si="10"/>
        <v/>
      </c>
    </row>
    <row r="680" spans="1:13" ht="14.45" customHeight="1" x14ac:dyDescent="0.2">
      <c r="A680" s="384"/>
      <c r="B680" s="380"/>
      <c r="C680" s="381"/>
      <c r="D680" s="381"/>
      <c r="E680" s="382"/>
      <c r="F680" s="380"/>
      <c r="G680" s="381"/>
      <c r="H680" s="381"/>
      <c r="I680" s="381"/>
      <c r="J680" s="381"/>
      <c r="K680" s="383"/>
      <c r="L680" s="123"/>
      <c r="M680" s="379" t="str">
        <f t="shared" si="10"/>
        <v/>
      </c>
    </row>
    <row r="681" spans="1:13" ht="14.45" customHeight="1" x14ac:dyDescent="0.2">
      <c r="A681" s="384"/>
      <c r="B681" s="380"/>
      <c r="C681" s="381"/>
      <c r="D681" s="381"/>
      <c r="E681" s="382"/>
      <c r="F681" s="380"/>
      <c r="G681" s="381"/>
      <c r="H681" s="381"/>
      <c r="I681" s="381"/>
      <c r="J681" s="381"/>
      <c r="K681" s="383"/>
      <c r="L681" s="123"/>
      <c r="M681" s="379" t="str">
        <f t="shared" si="10"/>
        <v/>
      </c>
    </row>
    <row r="682" spans="1:13" ht="14.45" customHeight="1" x14ac:dyDescent="0.2">
      <c r="A682" s="384"/>
      <c r="B682" s="380"/>
      <c r="C682" s="381"/>
      <c r="D682" s="381"/>
      <c r="E682" s="382"/>
      <c r="F682" s="380"/>
      <c r="G682" s="381"/>
      <c r="H682" s="381"/>
      <c r="I682" s="381"/>
      <c r="J682" s="381"/>
      <c r="K682" s="383"/>
      <c r="L682" s="123"/>
      <c r="M682" s="379" t="str">
        <f t="shared" si="10"/>
        <v/>
      </c>
    </row>
    <row r="683" spans="1:13" ht="14.45" customHeight="1" x14ac:dyDescent="0.2">
      <c r="A683" s="384"/>
      <c r="B683" s="380"/>
      <c r="C683" s="381"/>
      <c r="D683" s="381"/>
      <c r="E683" s="382"/>
      <c r="F683" s="380"/>
      <c r="G683" s="381"/>
      <c r="H683" s="381"/>
      <c r="I683" s="381"/>
      <c r="J683" s="381"/>
      <c r="K683" s="383"/>
      <c r="L683" s="123"/>
      <c r="M683" s="379" t="str">
        <f t="shared" si="10"/>
        <v/>
      </c>
    </row>
    <row r="684" spans="1:13" ht="14.45" customHeight="1" x14ac:dyDescent="0.2">
      <c r="A684" s="384"/>
      <c r="B684" s="380"/>
      <c r="C684" s="381"/>
      <c r="D684" s="381"/>
      <c r="E684" s="382"/>
      <c r="F684" s="380"/>
      <c r="G684" s="381"/>
      <c r="H684" s="381"/>
      <c r="I684" s="381"/>
      <c r="J684" s="381"/>
      <c r="K684" s="383"/>
      <c r="L684" s="123"/>
      <c r="M684" s="379" t="str">
        <f t="shared" si="10"/>
        <v/>
      </c>
    </row>
    <row r="685" spans="1:13" ht="14.45" customHeight="1" x14ac:dyDescent="0.2">
      <c r="A685" s="384"/>
      <c r="B685" s="380"/>
      <c r="C685" s="381"/>
      <c r="D685" s="381"/>
      <c r="E685" s="382"/>
      <c r="F685" s="380"/>
      <c r="G685" s="381"/>
      <c r="H685" s="381"/>
      <c r="I685" s="381"/>
      <c r="J685" s="381"/>
      <c r="K685" s="383"/>
      <c r="L685" s="123"/>
      <c r="M685" s="379" t="str">
        <f t="shared" si="10"/>
        <v/>
      </c>
    </row>
    <row r="686" spans="1:13" ht="14.45" customHeight="1" x14ac:dyDescent="0.2">
      <c r="A686" s="384"/>
      <c r="B686" s="380"/>
      <c r="C686" s="381"/>
      <c r="D686" s="381"/>
      <c r="E686" s="382"/>
      <c r="F686" s="380"/>
      <c r="G686" s="381"/>
      <c r="H686" s="381"/>
      <c r="I686" s="381"/>
      <c r="J686" s="381"/>
      <c r="K686" s="383"/>
      <c r="L686" s="123"/>
      <c r="M686" s="379" t="str">
        <f t="shared" si="10"/>
        <v/>
      </c>
    </row>
    <row r="687" spans="1:13" ht="14.45" customHeight="1" x14ac:dyDescent="0.2">
      <c r="A687" s="384"/>
      <c r="B687" s="380"/>
      <c r="C687" s="381"/>
      <c r="D687" s="381"/>
      <c r="E687" s="382"/>
      <c r="F687" s="380"/>
      <c r="G687" s="381"/>
      <c r="H687" s="381"/>
      <c r="I687" s="381"/>
      <c r="J687" s="381"/>
      <c r="K687" s="383"/>
      <c r="L687" s="123"/>
      <c r="M687" s="379" t="str">
        <f t="shared" si="10"/>
        <v/>
      </c>
    </row>
    <row r="688" spans="1:13" ht="14.45" customHeight="1" x14ac:dyDescent="0.2">
      <c r="A688" s="384"/>
      <c r="B688" s="380"/>
      <c r="C688" s="381"/>
      <c r="D688" s="381"/>
      <c r="E688" s="382"/>
      <c r="F688" s="380"/>
      <c r="G688" s="381"/>
      <c r="H688" s="381"/>
      <c r="I688" s="381"/>
      <c r="J688" s="381"/>
      <c r="K688" s="383"/>
      <c r="L688" s="123"/>
      <c r="M688" s="379" t="str">
        <f t="shared" si="10"/>
        <v/>
      </c>
    </row>
    <row r="689" spans="1:13" ht="14.45" customHeight="1" x14ac:dyDescent="0.2">
      <c r="A689" s="384"/>
      <c r="B689" s="380"/>
      <c r="C689" s="381"/>
      <c r="D689" s="381"/>
      <c r="E689" s="382"/>
      <c r="F689" s="380"/>
      <c r="G689" s="381"/>
      <c r="H689" s="381"/>
      <c r="I689" s="381"/>
      <c r="J689" s="381"/>
      <c r="K689" s="383"/>
      <c r="L689" s="123"/>
      <c r="M689" s="379" t="str">
        <f t="shared" si="10"/>
        <v/>
      </c>
    </row>
    <row r="690" spans="1:13" ht="14.45" customHeight="1" x14ac:dyDescent="0.2">
      <c r="A690" s="384"/>
      <c r="B690" s="380"/>
      <c r="C690" s="381"/>
      <c r="D690" s="381"/>
      <c r="E690" s="382"/>
      <c r="F690" s="380"/>
      <c r="G690" s="381"/>
      <c r="H690" s="381"/>
      <c r="I690" s="381"/>
      <c r="J690" s="381"/>
      <c r="K690" s="383"/>
      <c r="L690" s="123"/>
      <c r="M690" s="379" t="str">
        <f t="shared" si="10"/>
        <v/>
      </c>
    </row>
    <row r="691" spans="1:13" ht="14.45" customHeight="1" x14ac:dyDescent="0.2">
      <c r="A691" s="384"/>
      <c r="B691" s="380"/>
      <c r="C691" s="381"/>
      <c r="D691" s="381"/>
      <c r="E691" s="382"/>
      <c r="F691" s="380"/>
      <c r="G691" s="381"/>
      <c r="H691" s="381"/>
      <c r="I691" s="381"/>
      <c r="J691" s="381"/>
      <c r="K691" s="383"/>
      <c r="L691" s="123"/>
      <c r="M691" s="379" t="str">
        <f t="shared" si="10"/>
        <v/>
      </c>
    </row>
    <row r="692" spans="1:13" ht="14.45" customHeight="1" x14ac:dyDescent="0.2">
      <c r="A692" s="384"/>
      <c r="B692" s="380"/>
      <c r="C692" s="381"/>
      <c r="D692" s="381"/>
      <c r="E692" s="382"/>
      <c r="F692" s="380"/>
      <c r="G692" s="381"/>
      <c r="H692" s="381"/>
      <c r="I692" s="381"/>
      <c r="J692" s="381"/>
      <c r="K692" s="383"/>
      <c r="L692" s="123"/>
      <c r="M692" s="379" t="str">
        <f t="shared" si="10"/>
        <v/>
      </c>
    </row>
    <row r="693" spans="1:13" ht="14.45" customHeight="1" x14ac:dyDescent="0.2">
      <c r="A693" s="384"/>
      <c r="B693" s="380"/>
      <c r="C693" s="381"/>
      <c r="D693" s="381"/>
      <c r="E693" s="382"/>
      <c r="F693" s="380"/>
      <c r="G693" s="381"/>
      <c r="H693" s="381"/>
      <c r="I693" s="381"/>
      <c r="J693" s="381"/>
      <c r="K693" s="383"/>
      <c r="L693" s="123"/>
      <c r="M693" s="379" t="str">
        <f t="shared" si="10"/>
        <v/>
      </c>
    </row>
    <row r="694" spans="1:13" ht="14.45" customHeight="1" x14ac:dyDescent="0.2">
      <c r="A694" s="384"/>
      <c r="B694" s="380"/>
      <c r="C694" s="381"/>
      <c r="D694" s="381"/>
      <c r="E694" s="382"/>
      <c r="F694" s="380"/>
      <c r="G694" s="381"/>
      <c r="H694" s="381"/>
      <c r="I694" s="381"/>
      <c r="J694" s="381"/>
      <c r="K694" s="383"/>
      <c r="L694" s="123"/>
      <c r="M694" s="379" t="str">
        <f t="shared" si="10"/>
        <v/>
      </c>
    </row>
    <row r="695" spans="1:13" ht="14.45" customHeight="1" x14ac:dyDescent="0.2">
      <c r="A695" s="384"/>
      <c r="B695" s="380"/>
      <c r="C695" s="381"/>
      <c r="D695" s="381"/>
      <c r="E695" s="382"/>
      <c r="F695" s="380"/>
      <c r="G695" s="381"/>
      <c r="H695" s="381"/>
      <c r="I695" s="381"/>
      <c r="J695" s="381"/>
      <c r="K695" s="383"/>
      <c r="L695" s="123"/>
      <c r="M695" s="379" t="str">
        <f t="shared" si="10"/>
        <v/>
      </c>
    </row>
    <row r="696" spans="1:13" ht="14.45" customHeight="1" x14ac:dyDescent="0.2">
      <c r="A696" s="384"/>
      <c r="B696" s="380"/>
      <c r="C696" s="381"/>
      <c r="D696" s="381"/>
      <c r="E696" s="382"/>
      <c r="F696" s="380"/>
      <c r="G696" s="381"/>
      <c r="H696" s="381"/>
      <c r="I696" s="381"/>
      <c r="J696" s="381"/>
      <c r="K696" s="383"/>
      <c r="L696" s="123"/>
      <c r="M696" s="379" t="str">
        <f t="shared" si="10"/>
        <v/>
      </c>
    </row>
    <row r="697" spans="1:13" ht="14.45" customHeight="1" x14ac:dyDescent="0.2">
      <c r="A697" s="384"/>
      <c r="B697" s="380"/>
      <c r="C697" s="381"/>
      <c r="D697" s="381"/>
      <c r="E697" s="382"/>
      <c r="F697" s="380"/>
      <c r="G697" s="381"/>
      <c r="H697" s="381"/>
      <c r="I697" s="381"/>
      <c r="J697" s="381"/>
      <c r="K697" s="383"/>
      <c r="L697" s="123"/>
      <c r="M697" s="379" t="str">
        <f t="shared" si="10"/>
        <v/>
      </c>
    </row>
    <row r="698" spans="1:13" ht="14.45" customHeight="1" x14ac:dyDescent="0.2">
      <c r="A698" s="384"/>
      <c r="B698" s="380"/>
      <c r="C698" s="381"/>
      <c r="D698" s="381"/>
      <c r="E698" s="382"/>
      <c r="F698" s="380"/>
      <c r="G698" s="381"/>
      <c r="H698" s="381"/>
      <c r="I698" s="381"/>
      <c r="J698" s="381"/>
      <c r="K698" s="383"/>
      <c r="L698" s="123"/>
      <c r="M698" s="379" t="str">
        <f t="shared" si="10"/>
        <v/>
      </c>
    </row>
    <row r="699" spans="1:13" ht="14.45" customHeight="1" x14ac:dyDescent="0.2">
      <c r="A699" s="384"/>
      <c r="B699" s="380"/>
      <c r="C699" s="381"/>
      <c r="D699" s="381"/>
      <c r="E699" s="382"/>
      <c r="F699" s="380"/>
      <c r="G699" s="381"/>
      <c r="H699" s="381"/>
      <c r="I699" s="381"/>
      <c r="J699" s="381"/>
      <c r="K699" s="383"/>
      <c r="L699" s="123"/>
      <c r="M699" s="379" t="str">
        <f t="shared" si="10"/>
        <v/>
      </c>
    </row>
    <row r="700" spans="1:13" ht="14.45" customHeight="1" x14ac:dyDescent="0.2">
      <c r="A700" s="384"/>
      <c r="B700" s="380"/>
      <c r="C700" s="381"/>
      <c r="D700" s="381"/>
      <c r="E700" s="382"/>
      <c r="F700" s="380"/>
      <c r="G700" s="381"/>
      <c r="H700" s="381"/>
      <c r="I700" s="381"/>
      <c r="J700" s="381"/>
      <c r="K700" s="383"/>
      <c r="L700" s="123"/>
      <c r="M700" s="379" t="str">
        <f t="shared" si="10"/>
        <v/>
      </c>
    </row>
    <row r="701" spans="1:13" ht="14.45" customHeight="1" x14ac:dyDescent="0.2">
      <c r="A701" s="384"/>
      <c r="B701" s="380"/>
      <c r="C701" s="381"/>
      <c r="D701" s="381"/>
      <c r="E701" s="382"/>
      <c r="F701" s="380"/>
      <c r="G701" s="381"/>
      <c r="H701" s="381"/>
      <c r="I701" s="381"/>
      <c r="J701" s="381"/>
      <c r="K701" s="383"/>
      <c r="L701" s="123"/>
      <c r="M701" s="379" t="str">
        <f t="shared" si="10"/>
        <v/>
      </c>
    </row>
    <row r="702" spans="1:13" ht="14.45" customHeight="1" x14ac:dyDescent="0.2">
      <c r="A702" s="384"/>
      <c r="B702" s="380"/>
      <c r="C702" s="381"/>
      <c r="D702" s="381"/>
      <c r="E702" s="382"/>
      <c r="F702" s="380"/>
      <c r="G702" s="381"/>
      <c r="H702" s="381"/>
      <c r="I702" s="381"/>
      <c r="J702" s="381"/>
      <c r="K702" s="383"/>
      <c r="L702" s="123"/>
      <c r="M702" s="379" t="str">
        <f t="shared" si="10"/>
        <v/>
      </c>
    </row>
    <row r="703" spans="1:13" ht="14.45" customHeight="1" x14ac:dyDescent="0.2">
      <c r="A703" s="384"/>
      <c r="B703" s="380"/>
      <c r="C703" s="381"/>
      <c r="D703" s="381"/>
      <c r="E703" s="382"/>
      <c r="F703" s="380"/>
      <c r="G703" s="381"/>
      <c r="H703" s="381"/>
      <c r="I703" s="381"/>
      <c r="J703" s="381"/>
      <c r="K703" s="383"/>
      <c r="L703" s="123"/>
      <c r="M703" s="379" t="str">
        <f t="shared" si="10"/>
        <v/>
      </c>
    </row>
    <row r="704" spans="1:13" ht="14.45" customHeight="1" x14ac:dyDescent="0.2">
      <c r="A704" s="384"/>
      <c r="B704" s="380"/>
      <c r="C704" s="381"/>
      <c r="D704" s="381"/>
      <c r="E704" s="382"/>
      <c r="F704" s="380"/>
      <c r="G704" s="381"/>
      <c r="H704" s="381"/>
      <c r="I704" s="381"/>
      <c r="J704" s="381"/>
      <c r="K704" s="383"/>
      <c r="L704" s="123"/>
      <c r="M704" s="379" t="str">
        <f t="shared" si="10"/>
        <v/>
      </c>
    </row>
    <row r="705" spans="1:13" ht="14.45" customHeight="1" x14ac:dyDescent="0.2">
      <c r="A705" s="384"/>
      <c r="B705" s="380"/>
      <c r="C705" s="381"/>
      <c r="D705" s="381"/>
      <c r="E705" s="382"/>
      <c r="F705" s="380"/>
      <c r="G705" s="381"/>
      <c r="H705" s="381"/>
      <c r="I705" s="381"/>
      <c r="J705" s="381"/>
      <c r="K705" s="383"/>
      <c r="L705" s="123"/>
      <c r="M705" s="379" t="str">
        <f t="shared" si="10"/>
        <v/>
      </c>
    </row>
    <row r="706" spans="1:13" ht="14.45" customHeight="1" x14ac:dyDescent="0.2">
      <c r="A706" s="384"/>
      <c r="B706" s="380"/>
      <c r="C706" s="381"/>
      <c r="D706" s="381"/>
      <c r="E706" s="382"/>
      <c r="F706" s="380"/>
      <c r="G706" s="381"/>
      <c r="H706" s="381"/>
      <c r="I706" s="381"/>
      <c r="J706" s="381"/>
      <c r="K706" s="383"/>
      <c r="L706" s="123"/>
      <c r="M706" s="379" t="str">
        <f t="shared" si="10"/>
        <v/>
      </c>
    </row>
    <row r="707" spans="1:13" ht="14.45" customHeight="1" x14ac:dyDescent="0.2">
      <c r="A707" s="384"/>
      <c r="B707" s="380"/>
      <c r="C707" s="381"/>
      <c r="D707" s="381"/>
      <c r="E707" s="382"/>
      <c r="F707" s="380"/>
      <c r="G707" s="381"/>
      <c r="H707" s="381"/>
      <c r="I707" s="381"/>
      <c r="J707" s="381"/>
      <c r="K707" s="383"/>
      <c r="L707" s="123"/>
      <c r="M707" s="379" t="str">
        <f t="shared" si="10"/>
        <v/>
      </c>
    </row>
    <row r="708" spans="1:13" ht="14.45" customHeight="1" x14ac:dyDescent="0.2">
      <c r="A708" s="384"/>
      <c r="B708" s="380"/>
      <c r="C708" s="381"/>
      <c r="D708" s="381"/>
      <c r="E708" s="382"/>
      <c r="F708" s="380"/>
      <c r="G708" s="381"/>
      <c r="H708" s="381"/>
      <c r="I708" s="381"/>
      <c r="J708" s="381"/>
      <c r="K708" s="383"/>
      <c r="L708" s="123"/>
      <c r="M708" s="379" t="str">
        <f t="shared" si="10"/>
        <v/>
      </c>
    </row>
    <row r="709" spans="1:13" ht="14.45" customHeight="1" x14ac:dyDescent="0.2">
      <c r="A709" s="384"/>
      <c r="B709" s="380"/>
      <c r="C709" s="381"/>
      <c r="D709" s="381"/>
      <c r="E709" s="382"/>
      <c r="F709" s="380"/>
      <c r="G709" s="381"/>
      <c r="H709" s="381"/>
      <c r="I709" s="381"/>
      <c r="J709" s="381"/>
      <c r="K709" s="383"/>
      <c r="L709" s="123"/>
      <c r="M709" s="379" t="str">
        <f t="shared" si="10"/>
        <v/>
      </c>
    </row>
    <row r="710" spans="1:13" ht="14.45" customHeight="1" x14ac:dyDescent="0.2">
      <c r="A710" s="384"/>
      <c r="B710" s="380"/>
      <c r="C710" s="381"/>
      <c r="D710" s="381"/>
      <c r="E710" s="382"/>
      <c r="F710" s="380"/>
      <c r="G710" s="381"/>
      <c r="H710" s="381"/>
      <c r="I710" s="381"/>
      <c r="J710" s="381"/>
      <c r="K710" s="383"/>
      <c r="L710" s="123"/>
      <c r="M710" s="37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84"/>
      <c r="B711" s="380"/>
      <c r="C711" s="381"/>
      <c r="D711" s="381"/>
      <c r="E711" s="382"/>
      <c r="F711" s="380"/>
      <c r="G711" s="381"/>
      <c r="H711" s="381"/>
      <c r="I711" s="381"/>
      <c r="J711" s="381"/>
      <c r="K711" s="383"/>
      <c r="L711" s="123"/>
      <c r="M711" s="379" t="str">
        <f t="shared" si="11"/>
        <v/>
      </c>
    </row>
    <row r="712" spans="1:13" ht="14.45" customHeight="1" x14ac:dyDescent="0.2">
      <c r="A712" s="384"/>
      <c r="B712" s="380"/>
      <c r="C712" s="381"/>
      <c r="D712" s="381"/>
      <c r="E712" s="382"/>
      <c r="F712" s="380"/>
      <c r="G712" s="381"/>
      <c r="H712" s="381"/>
      <c r="I712" s="381"/>
      <c r="J712" s="381"/>
      <c r="K712" s="383"/>
      <c r="L712" s="123"/>
      <c r="M712" s="379" t="str">
        <f t="shared" si="11"/>
        <v/>
      </c>
    </row>
    <row r="713" spans="1:13" ht="14.45" customHeight="1" x14ac:dyDescent="0.2">
      <c r="A713" s="384"/>
      <c r="B713" s="380"/>
      <c r="C713" s="381"/>
      <c r="D713" s="381"/>
      <c r="E713" s="382"/>
      <c r="F713" s="380"/>
      <c r="G713" s="381"/>
      <c r="H713" s="381"/>
      <c r="I713" s="381"/>
      <c r="J713" s="381"/>
      <c r="K713" s="383"/>
      <c r="L713" s="123"/>
      <c r="M713" s="379" t="str">
        <f t="shared" si="11"/>
        <v/>
      </c>
    </row>
    <row r="714" spans="1:13" ht="14.45" customHeight="1" x14ac:dyDescent="0.2">
      <c r="A714" s="384"/>
      <c r="B714" s="380"/>
      <c r="C714" s="381"/>
      <c r="D714" s="381"/>
      <c r="E714" s="382"/>
      <c r="F714" s="380"/>
      <c r="G714" s="381"/>
      <c r="H714" s="381"/>
      <c r="I714" s="381"/>
      <c r="J714" s="381"/>
      <c r="K714" s="383"/>
      <c r="L714" s="123"/>
      <c r="M714" s="379" t="str">
        <f t="shared" si="11"/>
        <v/>
      </c>
    </row>
    <row r="715" spans="1:13" ht="14.45" customHeight="1" x14ac:dyDescent="0.2">
      <c r="A715" s="384"/>
      <c r="B715" s="380"/>
      <c r="C715" s="381"/>
      <c r="D715" s="381"/>
      <c r="E715" s="382"/>
      <c r="F715" s="380"/>
      <c r="G715" s="381"/>
      <c r="H715" s="381"/>
      <c r="I715" s="381"/>
      <c r="J715" s="381"/>
      <c r="K715" s="383"/>
      <c r="L715" s="123"/>
      <c r="M715" s="379" t="str">
        <f t="shared" si="11"/>
        <v/>
      </c>
    </row>
    <row r="716" spans="1:13" ht="14.45" customHeight="1" x14ac:dyDescent="0.2">
      <c r="A716" s="384"/>
      <c r="B716" s="380"/>
      <c r="C716" s="381"/>
      <c r="D716" s="381"/>
      <c r="E716" s="382"/>
      <c r="F716" s="380"/>
      <c r="G716" s="381"/>
      <c r="H716" s="381"/>
      <c r="I716" s="381"/>
      <c r="J716" s="381"/>
      <c r="K716" s="383"/>
      <c r="L716" s="123"/>
      <c r="M716" s="379" t="str">
        <f t="shared" si="11"/>
        <v/>
      </c>
    </row>
    <row r="717" spans="1:13" ht="14.45" customHeight="1" x14ac:dyDescent="0.2">
      <c r="A717" s="384"/>
      <c r="B717" s="380"/>
      <c r="C717" s="381"/>
      <c r="D717" s="381"/>
      <c r="E717" s="382"/>
      <c r="F717" s="380"/>
      <c r="G717" s="381"/>
      <c r="H717" s="381"/>
      <c r="I717" s="381"/>
      <c r="J717" s="381"/>
      <c r="K717" s="383"/>
      <c r="L717" s="123"/>
      <c r="M717" s="379" t="str">
        <f t="shared" si="11"/>
        <v/>
      </c>
    </row>
    <row r="718" spans="1:13" ht="14.45" customHeight="1" x14ac:dyDescent="0.2">
      <c r="A718" s="384"/>
      <c r="B718" s="380"/>
      <c r="C718" s="381"/>
      <c r="D718" s="381"/>
      <c r="E718" s="382"/>
      <c r="F718" s="380"/>
      <c r="G718" s="381"/>
      <c r="H718" s="381"/>
      <c r="I718" s="381"/>
      <c r="J718" s="381"/>
      <c r="K718" s="383"/>
      <c r="L718" s="123"/>
      <c r="M718" s="379" t="str">
        <f t="shared" si="11"/>
        <v/>
      </c>
    </row>
    <row r="719" spans="1:13" ht="14.45" customHeight="1" x14ac:dyDescent="0.2">
      <c r="A719" s="384"/>
      <c r="B719" s="380"/>
      <c r="C719" s="381"/>
      <c r="D719" s="381"/>
      <c r="E719" s="382"/>
      <c r="F719" s="380"/>
      <c r="G719" s="381"/>
      <c r="H719" s="381"/>
      <c r="I719" s="381"/>
      <c r="J719" s="381"/>
      <c r="K719" s="383"/>
      <c r="L719" s="123"/>
      <c r="M719" s="379" t="str">
        <f t="shared" si="11"/>
        <v/>
      </c>
    </row>
    <row r="720" spans="1:13" ht="14.45" customHeight="1" x14ac:dyDescent="0.2">
      <c r="A720" s="384"/>
      <c r="B720" s="380"/>
      <c r="C720" s="381"/>
      <c r="D720" s="381"/>
      <c r="E720" s="382"/>
      <c r="F720" s="380"/>
      <c r="G720" s="381"/>
      <c r="H720" s="381"/>
      <c r="I720" s="381"/>
      <c r="J720" s="381"/>
      <c r="K720" s="383"/>
      <c r="L720" s="123"/>
      <c r="M720" s="379" t="str">
        <f t="shared" si="11"/>
        <v/>
      </c>
    </row>
    <row r="721" spans="1:13" ht="14.45" customHeight="1" x14ac:dyDescent="0.2">
      <c r="A721" s="384"/>
      <c r="B721" s="380"/>
      <c r="C721" s="381"/>
      <c r="D721" s="381"/>
      <c r="E721" s="382"/>
      <c r="F721" s="380"/>
      <c r="G721" s="381"/>
      <c r="H721" s="381"/>
      <c r="I721" s="381"/>
      <c r="J721" s="381"/>
      <c r="K721" s="383"/>
      <c r="L721" s="123"/>
      <c r="M721" s="379" t="str">
        <f t="shared" si="11"/>
        <v/>
      </c>
    </row>
    <row r="722" spans="1:13" ht="14.45" customHeight="1" x14ac:dyDescent="0.2">
      <c r="A722" s="384"/>
      <c r="B722" s="380"/>
      <c r="C722" s="381"/>
      <c r="D722" s="381"/>
      <c r="E722" s="382"/>
      <c r="F722" s="380"/>
      <c r="G722" s="381"/>
      <c r="H722" s="381"/>
      <c r="I722" s="381"/>
      <c r="J722" s="381"/>
      <c r="K722" s="383"/>
      <c r="L722" s="123"/>
      <c r="M722" s="379" t="str">
        <f t="shared" si="11"/>
        <v/>
      </c>
    </row>
    <row r="723" spans="1:13" ht="14.45" customHeight="1" x14ac:dyDescent="0.2">
      <c r="A723" s="384"/>
      <c r="B723" s="380"/>
      <c r="C723" s="381"/>
      <c r="D723" s="381"/>
      <c r="E723" s="382"/>
      <c r="F723" s="380"/>
      <c r="G723" s="381"/>
      <c r="H723" s="381"/>
      <c r="I723" s="381"/>
      <c r="J723" s="381"/>
      <c r="K723" s="383"/>
      <c r="L723" s="123"/>
      <c r="M723" s="379" t="str">
        <f t="shared" si="11"/>
        <v/>
      </c>
    </row>
    <row r="724" spans="1:13" ht="14.45" customHeight="1" x14ac:dyDescent="0.2">
      <c r="A724" s="384"/>
      <c r="B724" s="380"/>
      <c r="C724" s="381"/>
      <c r="D724" s="381"/>
      <c r="E724" s="382"/>
      <c r="F724" s="380"/>
      <c r="G724" s="381"/>
      <c r="H724" s="381"/>
      <c r="I724" s="381"/>
      <c r="J724" s="381"/>
      <c r="K724" s="383"/>
      <c r="L724" s="123"/>
      <c r="M724" s="379" t="str">
        <f t="shared" si="11"/>
        <v/>
      </c>
    </row>
    <row r="725" spans="1:13" ht="14.45" customHeight="1" x14ac:dyDescent="0.2">
      <c r="A725" s="384"/>
      <c r="B725" s="380"/>
      <c r="C725" s="381"/>
      <c r="D725" s="381"/>
      <c r="E725" s="382"/>
      <c r="F725" s="380"/>
      <c r="G725" s="381"/>
      <c r="H725" s="381"/>
      <c r="I725" s="381"/>
      <c r="J725" s="381"/>
      <c r="K725" s="383"/>
      <c r="L725" s="123"/>
      <c r="M725" s="379" t="str">
        <f t="shared" si="11"/>
        <v/>
      </c>
    </row>
    <row r="726" spans="1:13" ht="14.45" customHeight="1" x14ac:dyDescent="0.2">
      <c r="A726" s="384"/>
      <c r="B726" s="380"/>
      <c r="C726" s="381"/>
      <c r="D726" s="381"/>
      <c r="E726" s="382"/>
      <c r="F726" s="380"/>
      <c r="G726" s="381"/>
      <c r="H726" s="381"/>
      <c r="I726" s="381"/>
      <c r="J726" s="381"/>
      <c r="K726" s="383"/>
      <c r="L726" s="123"/>
      <c r="M726" s="379" t="str">
        <f t="shared" si="11"/>
        <v/>
      </c>
    </row>
    <row r="727" spans="1:13" ht="14.45" customHeight="1" x14ac:dyDescent="0.2">
      <c r="A727" s="384"/>
      <c r="B727" s="380"/>
      <c r="C727" s="381"/>
      <c r="D727" s="381"/>
      <c r="E727" s="382"/>
      <c r="F727" s="380"/>
      <c r="G727" s="381"/>
      <c r="H727" s="381"/>
      <c r="I727" s="381"/>
      <c r="J727" s="381"/>
      <c r="K727" s="383"/>
      <c r="L727" s="123"/>
      <c r="M727" s="379" t="str">
        <f t="shared" si="11"/>
        <v/>
      </c>
    </row>
    <row r="728" spans="1:13" ht="14.45" customHeight="1" x14ac:dyDescent="0.2">
      <c r="A728" s="384"/>
      <c r="B728" s="380"/>
      <c r="C728" s="381"/>
      <c r="D728" s="381"/>
      <c r="E728" s="382"/>
      <c r="F728" s="380"/>
      <c r="G728" s="381"/>
      <c r="H728" s="381"/>
      <c r="I728" s="381"/>
      <c r="J728" s="381"/>
      <c r="K728" s="383"/>
      <c r="L728" s="123"/>
      <c r="M728" s="379" t="str">
        <f t="shared" si="11"/>
        <v/>
      </c>
    </row>
    <row r="729" spans="1:13" ht="14.45" customHeight="1" x14ac:dyDescent="0.2">
      <c r="A729" s="384"/>
      <c r="B729" s="380"/>
      <c r="C729" s="381"/>
      <c r="D729" s="381"/>
      <c r="E729" s="382"/>
      <c r="F729" s="380"/>
      <c r="G729" s="381"/>
      <c r="H729" s="381"/>
      <c r="I729" s="381"/>
      <c r="J729" s="381"/>
      <c r="K729" s="383"/>
      <c r="L729" s="123"/>
      <c r="M729" s="379" t="str">
        <f t="shared" si="11"/>
        <v/>
      </c>
    </row>
    <row r="730" spans="1:13" ht="14.45" customHeight="1" x14ac:dyDescent="0.2">
      <c r="A730" s="384"/>
      <c r="B730" s="380"/>
      <c r="C730" s="381"/>
      <c r="D730" s="381"/>
      <c r="E730" s="382"/>
      <c r="F730" s="380"/>
      <c r="G730" s="381"/>
      <c r="H730" s="381"/>
      <c r="I730" s="381"/>
      <c r="J730" s="381"/>
      <c r="K730" s="383"/>
      <c r="L730" s="123"/>
      <c r="M730" s="379" t="str">
        <f t="shared" si="11"/>
        <v/>
      </c>
    </row>
    <row r="731" spans="1:13" ht="14.45" customHeight="1" x14ac:dyDescent="0.2">
      <c r="A731" s="384"/>
      <c r="B731" s="380"/>
      <c r="C731" s="381"/>
      <c r="D731" s="381"/>
      <c r="E731" s="382"/>
      <c r="F731" s="380"/>
      <c r="G731" s="381"/>
      <c r="H731" s="381"/>
      <c r="I731" s="381"/>
      <c r="J731" s="381"/>
      <c r="K731" s="383"/>
      <c r="L731" s="123"/>
      <c r="M731" s="379" t="str">
        <f t="shared" si="11"/>
        <v/>
      </c>
    </row>
    <row r="732" spans="1:13" ht="14.45" customHeight="1" x14ac:dyDescent="0.2">
      <c r="A732" s="384"/>
      <c r="B732" s="380"/>
      <c r="C732" s="381"/>
      <c r="D732" s="381"/>
      <c r="E732" s="382"/>
      <c r="F732" s="380"/>
      <c r="G732" s="381"/>
      <c r="H732" s="381"/>
      <c r="I732" s="381"/>
      <c r="J732" s="381"/>
      <c r="K732" s="383"/>
      <c r="L732" s="123"/>
      <c r="M732" s="379" t="str">
        <f t="shared" si="11"/>
        <v/>
      </c>
    </row>
    <row r="733" spans="1:13" ht="14.45" customHeight="1" x14ac:dyDescent="0.2">
      <c r="A733" s="384"/>
      <c r="B733" s="380"/>
      <c r="C733" s="381"/>
      <c r="D733" s="381"/>
      <c r="E733" s="382"/>
      <c r="F733" s="380"/>
      <c r="G733" s="381"/>
      <c r="H733" s="381"/>
      <c r="I733" s="381"/>
      <c r="J733" s="381"/>
      <c r="K733" s="383"/>
      <c r="L733" s="123"/>
      <c r="M733" s="379" t="str">
        <f t="shared" si="11"/>
        <v/>
      </c>
    </row>
    <row r="734" spans="1:13" ht="14.45" customHeight="1" x14ac:dyDescent="0.2">
      <c r="A734" s="384"/>
      <c r="B734" s="380"/>
      <c r="C734" s="381"/>
      <c r="D734" s="381"/>
      <c r="E734" s="382"/>
      <c r="F734" s="380"/>
      <c r="G734" s="381"/>
      <c r="H734" s="381"/>
      <c r="I734" s="381"/>
      <c r="J734" s="381"/>
      <c r="K734" s="383"/>
      <c r="L734" s="123"/>
      <c r="M734" s="379" t="str">
        <f t="shared" si="11"/>
        <v/>
      </c>
    </row>
    <row r="735" spans="1:13" ht="14.45" customHeight="1" x14ac:dyDescent="0.2">
      <c r="A735" s="384"/>
      <c r="B735" s="380"/>
      <c r="C735" s="381"/>
      <c r="D735" s="381"/>
      <c r="E735" s="382"/>
      <c r="F735" s="380"/>
      <c r="G735" s="381"/>
      <c r="H735" s="381"/>
      <c r="I735" s="381"/>
      <c r="J735" s="381"/>
      <c r="K735" s="383"/>
      <c r="L735" s="123"/>
      <c r="M735" s="379" t="str">
        <f t="shared" si="11"/>
        <v/>
      </c>
    </row>
    <row r="736" spans="1:13" ht="14.45" customHeight="1" x14ac:dyDescent="0.2">
      <c r="A736" s="384"/>
      <c r="B736" s="380"/>
      <c r="C736" s="381"/>
      <c r="D736" s="381"/>
      <c r="E736" s="382"/>
      <c r="F736" s="380"/>
      <c r="G736" s="381"/>
      <c r="H736" s="381"/>
      <c r="I736" s="381"/>
      <c r="J736" s="381"/>
      <c r="K736" s="383"/>
      <c r="L736" s="123"/>
      <c r="M736" s="379" t="str">
        <f t="shared" si="11"/>
        <v/>
      </c>
    </row>
    <row r="737" spans="1:13" ht="14.45" customHeight="1" x14ac:dyDescent="0.2">
      <c r="A737" s="384"/>
      <c r="B737" s="380"/>
      <c r="C737" s="381"/>
      <c r="D737" s="381"/>
      <c r="E737" s="382"/>
      <c r="F737" s="380"/>
      <c r="G737" s="381"/>
      <c r="H737" s="381"/>
      <c r="I737" s="381"/>
      <c r="J737" s="381"/>
      <c r="K737" s="383"/>
      <c r="L737" s="123"/>
      <c r="M737" s="379" t="str">
        <f t="shared" si="11"/>
        <v/>
      </c>
    </row>
    <row r="738" spans="1:13" ht="14.45" customHeight="1" x14ac:dyDescent="0.2">
      <c r="A738" s="384"/>
      <c r="B738" s="380"/>
      <c r="C738" s="381"/>
      <c r="D738" s="381"/>
      <c r="E738" s="382"/>
      <c r="F738" s="380"/>
      <c r="G738" s="381"/>
      <c r="H738" s="381"/>
      <c r="I738" s="381"/>
      <c r="J738" s="381"/>
      <c r="K738" s="383"/>
      <c r="L738" s="123"/>
      <c r="M738" s="379" t="str">
        <f t="shared" si="11"/>
        <v/>
      </c>
    </row>
    <row r="739" spans="1:13" ht="14.45" customHeight="1" x14ac:dyDescent="0.2">
      <c r="A739" s="384"/>
      <c r="B739" s="380"/>
      <c r="C739" s="381"/>
      <c r="D739" s="381"/>
      <c r="E739" s="382"/>
      <c r="F739" s="380"/>
      <c r="G739" s="381"/>
      <c r="H739" s="381"/>
      <c r="I739" s="381"/>
      <c r="J739" s="381"/>
      <c r="K739" s="383"/>
      <c r="L739" s="123"/>
      <c r="M739" s="379" t="str">
        <f t="shared" si="11"/>
        <v/>
      </c>
    </row>
    <row r="740" spans="1:13" ht="14.45" customHeight="1" x14ac:dyDescent="0.2">
      <c r="A740" s="384"/>
      <c r="B740" s="380"/>
      <c r="C740" s="381"/>
      <c r="D740" s="381"/>
      <c r="E740" s="382"/>
      <c r="F740" s="380"/>
      <c r="G740" s="381"/>
      <c r="H740" s="381"/>
      <c r="I740" s="381"/>
      <c r="J740" s="381"/>
      <c r="K740" s="383"/>
      <c r="L740" s="123"/>
      <c r="M740" s="379" t="str">
        <f t="shared" si="11"/>
        <v/>
      </c>
    </row>
    <row r="741" spans="1:13" ht="14.45" customHeight="1" x14ac:dyDescent="0.2">
      <c r="A741" s="384"/>
      <c r="B741" s="380"/>
      <c r="C741" s="381"/>
      <c r="D741" s="381"/>
      <c r="E741" s="382"/>
      <c r="F741" s="380"/>
      <c r="G741" s="381"/>
      <c r="H741" s="381"/>
      <c r="I741" s="381"/>
      <c r="J741" s="381"/>
      <c r="K741" s="383"/>
      <c r="L741" s="123"/>
      <c r="M741" s="379" t="str">
        <f t="shared" si="11"/>
        <v/>
      </c>
    </row>
    <row r="742" spans="1:13" ht="14.45" customHeight="1" x14ac:dyDescent="0.2">
      <c r="A742" s="384"/>
      <c r="B742" s="380"/>
      <c r="C742" s="381"/>
      <c r="D742" s="381"/>
      <c r="E742" s="382"/>
      <c r="F742" s="380"/>
      <c r="G742" s="381"/>
      <c r="H742" s="381"/>
      <c r="I742" s="381"/>
      <c r="J742" s="381"/>
      <c r="K742" s="383"/>
      <c r="L742" s="123"/>
      <c r="M742" s="379" t="str">
        <f t="shared" si="11"/>
        <v/>
      </c>
    </row>
    <row r="743" spans="1:13" ht="14.45" customHeight="1" x14ac:dyDescent="0.2">
      <c r="A743" s="384"/>
      <c r="B743" s="380"/>
      <c r="C743" s="381"/>
      <c r="D743" s="381"/>
      <c r="E743" s="382"/>
      <c r="F743" s="380"/>
      <c r="G743" s="381"/>
      <c r="H743" s="381"/>
      <c r="I743" s="381"/>
      <c r="J743" s="381"/>
      <c r="K743" s="383"/>
      <c r="L743" s="123"/>
      <c r="M743" s="379" t="str">
        <f t="shared" si="11"/>
        <v/>
      </c>
    </row>
    <row r="744" spans="1:13" ht="14.45" customHeight="1" x14ac:dyDescent="0.2">
      <c r="A744" s="384"/>
      <c r="B744" s="380"/>
      <c r="C744" s="381"/>
      <c r="D744" s="381"/>
      <c r="E744" s="382"/>
      <c r="F744" s="380"/>
      <c r="G744" s="381"/>
      <c r="H744" s="381"/>
      <c r="I744" s="381"/>
      <c r="J744" s="381"/>
      <c r="K744" s="383"/>
      <c r="L744" s="123"/>
      <c r="M744" s="379" t="str">
        <f t="shared" si="11"/>
        <v/>
      </c>
    </row>
    <row r="745" spans="1:13" ht="14.45" customHeight="1" x14ac:dyDescent="0.2">
      <c r="A745" s="384"/>
      <c r="B745" s="380"/>
      <c r="C745" s="381"/>
      <c r="D745" s="381"/>
      <c r="E745" s="382"/>
      <c r="F745" s="380"/>
      <c r="G745" s="381"/>
      <c r="H745" s="381"/>
      <c r="I745" s="381"/>
      <c r="J745" s="381"/>
      <c r="K745" s="383"/>
      <c r="L745" s="123"/>
      <c r="M745" s="379" t="str">
        <f t="shared" si="11"/>
        <v/>
      </c>
    </row>
    <row r="746" spans="1:13" ht="14.45" customHeight="1" x14ac:dyDescent="0.2">
      <c r="A746" s="384"/>
      <c r="B746" s="380"/>
      <c r="C746" s="381"/>
      <c r="D746" s="381"/>
      <c r="E746" s="382"/>
      <c r="F746" s="380"/>
      <c r="G746" s="381"/>
      <c r="H746" s="381"/>
      <c r="I746" s="381"/>
      <c r="J746" s="381"/>
      <c r="K746" s="383"/>
      <c r="L746" s="123"/>
      <c r="M746" s="379" t="str">
        <f t="shared" si="11"/>
        <v/>
      </c>
    </row>
    <row r="747" spans="1:13" ht="14.45" customHeight="1" x14ac:dyDescent="0.2">
      <c r="A747" s="384"/>
      <c r="B747" s="380"/>
      <c r="C747" s="381"/>
      <c r="D747" s="381"/>
      <c r="E747" s="382"/>
      <c r="F747" s="380"/>
      <c r="G747" s="381"/>
      <c r="H747" s="381"/>
      <c r="I747" s="381"/>
      <c r="J747" s="381"/>
      <c r="K747" s="383"/>
      <c r="L747" s="123"/>
      <c r="M747" s="379" t="str">
        <f t="shared" si="11"/>
        <v/>
      </c>
    </row>
    <row r="748" spans="1:13" ht="14.45" customHeight="1" x14ac:dyDescent="0.2">
      <c r="A748" s="384"/>
      <c r="B748" s="380"/>
      <c r="C748" s="381"/>
      <c r="D748" s="381"/>
      <c r="E748" s="382"/>
      <c r="F748" s="380"/>
      <c r="G748" s="381"/>
      <c r="H748" s="381"/>
      <c r="I748" s="381"/>
      <c r="J748" s="381"/>
      <c r="K748" s="383"/>
      <c r="L748" s="123"/>
      <c r="M748" s="379" t="str">
        <f t="shared" si="11"/>
        <v/>
      </c>
    </row>
    <row r="749" spans="1:13" ht="14.45" customHeight="1" x14ac:dyDescent="0.2">
      <c r="A749" s="384"/>
      <c r="B749" s="380"/>
      <c r="C749" s="381"/>
      <c r="D749" s="381"/>
      <c r="E749" s="382"/>
      <c r="F749" s="380"/>
      <c r="G749" s="381"/>
      <c r="H749" s="381"/>
      <c r="I749" s="381"/>
      <c r="J749" s="381"/>
      <c r="K749" s="383"/>
      <c r="L749" s="123"/>
      <c r="M749" s="379" t="str">
        <f t="shared" si="11"/>
        <v/>
      </c>
    </row>
    <row r="750" spans="1:13" ht="14.45" customHeight="1" x14ac:dyDescent="0.2">
      <c r="A750" s="384"/>
      <c r="B750" s="380"/>
      <c r="C750" s="381"/>
      <c r="D750" s="381"/>
      <c r="E750" s="382"/>
      <c r="F750" s="380"/>
      <c r="G750" s="381"/>
      <c r="H750" s="381"/>
      <c r="I750" s="381"/>
      <c r="J750" s="381"/>
      <c r="K750" s="383"/>
      <c r="L750" s="123"/>
      <c r="M750" s="379" t="str">
        <f t="shared" si="11"/>
        <v/>
      </c>
    </row>
    <row r="751" spans="1:13" ht="14.45" customHeight="1" x14ac:dyDescent="0.2">
      <c r="A751" s="384"/>
      <c r="B751" s="380"/>
      <c r="C751" s="381"/>
      <c r="D751" s="381"/>
      <c r="E751" s="382"/>
      <c r="F751" s="380"/>
      <c r="G751" s="381"/>
      <c r="H751" s="381"/>
      <c r="I751" s="381"/>
      <c r="J751" s="381"/>
      <c r="K751" s="383"/>
      <c r="L751" s="123"/>
      <c r="M751" s="379" t="str">
        <f t="shared" si="11"/>
        <v/>
      </c>
    </row>
    <row r="752" spans="1:13" ht="14.45" customHeight="1" x14ac:dyDescent="0.2">
      <c r="A752" s="384"/>
      <c r="B752" s="380"/>
      <c r="C752" s="381"/>
      <c r="D752" s="381"/>
      <c r="E752" s="382"/>
      <c r="F752" s="380"/>
      <c r="G752" s="381"/>
      <c r="H752" s="381"/>
      <c r="I752" s="381"/>
      <c r="J752" s="381"/>
      <c r="K752" s="383"/>
      <c r="L752" s="123"/>
      <c r="M752" s="379" t="str">
        <f t="shared" si="11"/>
        <v/>
      </c>
    </row>
    <row r="753" spans="1:13" ht="14.45" customHeight="1" x14ac:dyDescent="0.2">
      <c r="A753" s="384"/>
      <c r="B753" s="380"/>
      <c r="C753" s="381"/>
      <c r="D753" s="381"/>
      <c r="E753" s="382"/>
      <c r="F753" s="380"/>
      <c r="G753" s="381"/>
      <c r="H753" s="381"/>
      <c r="I753" s="381"/>
      <c r="J753" s="381"/>
      <c r="K753" s="383"/>
      <c r="L753" s="123"/>
      <c r="M753" s="379" t="str">
        <f t="shared" si="11"/>
        <v/>
      </c>
    </row>
    <row r="754" spans="1:13" ht="14.45" customHeight="1" x14ac:dyDescent="0.2">
      <c r="A754" s="384"/>
      <c r="B754" s="380"/>
      <c r="C754" s="381"/>
      <c r="D754" s="381"/>
      <c r="E754" s="382"/>
      <c r="F754" s="380"/>
      <c r="G754" s="381"/>
      <c r="H754" s="381"/>
      <c r="I754" s="381"/>
      <c r="J754" s="381"/>
      <c r="K754" s="383"/>
      <c r="L754" s="123"/>
      <c r="M754" s="379" t="str">
        <f t="shared" si="11"/>
        <v/>
      </c>
    </row>
    <row r="755" spans="1:13" ht="14.45" customHeight="1" x14ac:dyDescent="0.2">
      <c r="A755" s="384"/>
      <c r="B755" s="380"/>
      <c r="C755" s="381"/>
      <c r="D755" s="381"/>
      <c r="E755" s="382"/>
      <c r="F755" s="380"/>
      <c r="G755" s="381"/>
      <c r="H755" s="381"/>
      <c r="I755" s="381"/>
      <c r="J755" s="381"/>
      <c r="K755" s="383"/>
      <c r="L755" s="123"/>
      <c r="M755" s="379" t="str">
        <f t="shared" si="11"/>
        <v/>
      </c>
    </row>
    <row r="756" spans="1:13" ht="14.45" customHeight="1" x14ac:dyDescent="0.2">
      <c r="A756" s="384"/>
      <c r="B756" s="380"/>
      <c r="C756" s="381"/>
      <c r="D756" s="381"/>
      <c r="E756" s="382"/>
      <c r="F756" s="380"/>
      <c r="G756" s="381"/>
      <c r="H756" s="381"/>
      <c r="I756" s="381"/>
      <c r="J756" s="381"/>
      <c r="K756" s="383"/>
      <c r="L756" s="123"/>
      <c r="M756" s="379" t="str">
        <f t="shared" si="11"/>
        <v/>
      </c>
    </row>
    <row r="757" spans="1:13" ht="14.45" customHeight="1" x14ac:dyDescent="0.2">
      <c r="A757" s="384"/>
      <c r="B757" s="380"/>
      <c r="C757" s="381"/>
      <c r="D757" s="381"/>
      <c r="E757" s="382"/>
      <c r="F757" s="380"/>
      <c r="G757" s="381"/>
      <c r="H757" s="381"/>
      <c r="I757" s="381"/>
      <c r="J757" s="381"/>
      <c r="K757" s="383"/>
      <c r="L757" s="123"/>
      <c r="M757" s="379" t="str">
        <f t="shared" si="11"/>
        <v/>
      </c>
    </row>
    <row r="758" spans="1:13" ht="14.45" customHeight="1" x14ac:dyDescent="0.2">
      <c r="A758" s="384"/>
      <c r="B758" s="380"/>
      <c r="C758" s="381"/>
      <c r="D758" s="381"/>
      <c r="E758" s="382"/>
      <c r="F758" s="380"/>
      <c r="G758" s="381"/>
      <c r="H758" s="381"/>
      <c r="I758" s="381"/>
      <c r="J758" s="381"/>
      <c r="K758" s="383"/>
      <c r="L758" s="123"/>
      <c r="M758" s="379" t="str">
        <f t="shared" si="11"/>
        <v/>
      </c>
    </row>
    <row r="759" spans="1:13" ht="14.45" customHeight="1" x14ac:dyDescent="0.2">
      <c r="A759" s="384"/>
      <c r="B759" s="380"/>
      <c r="C759" s="381"/>
      <c r="D759" s="381"/>
      <c r="E759" s="382"/>
      <c r="F759" s="380"/>
      <c r="G759" s="381"/>
      <c r="H759" s="381"/>
      <c r="I759" s="381"/>
      <c r="J759" s="381"/>
      <c r="K759" s="383"/>
      <c r="L759" s="123"/>
      <c r="M759" s="379" t="str">
        <f t="shared" si="11"/>
        <v/>
      </c>
    </row>
    <row r="760" spans="1:13" ht="14.45" customHeight="1" x14ac:dyDescent="0.2">
      <c r="A760" s="384"/>
      <c r="B760" s="380"/>
      <c r="C760" s="381"/>
      <c r="D760" s="381"/>
      <c r="E760" s="382"/>
      <c r="F760" s="380"/>
      <c r="G760" s="381"/>
      <c r="H760" s="381"/>
      <c r="I760" s="381"/>
      <c r="J760" s="381"/>
      <c r="K760" s="383"/>
      <c r="L760" s="123"/>
      <c r="M760" s="379" t="str">
        <f t="shared" si="11"/>
        <v/>
      </c>
    </row>
    <row r="761" spans="1:13" ht="14.45" customHeight="1" x14ac:dyDescent="0.2">
      <c r="A761" s="384"/>
      <c r="B761" s="380"/>
      <c r="C761" s="381"/>
      <c r="D761" s="381"/>
      <c r="E761" s="382"/>
      <c r="F761" s="380"/>
      <c r="G761" s="381"/>
      <c r="H761" s="381"/>
      <c r="I761" s="381"/>
      <c r="J761" s="381"/>
      <c r="K761" s="383"/>
      <c r="L761" s="123"/>
      <c r="M761" s="379" t="str">
        <f t="shared" si="11"/>
        <v/>
      </c>
    </row>
    <row r="762" spans="1:13" ht="14.45" customHeight="1" x14ac:dyDescent="0.2">
      <c r="A762" s="384"/>
      <c r="B762" s="380"/>
      <c r="C762" s="381"/>
      <c r="D762" s="381"/>
      <c r="E762" s="382"/>
      <c r="F762" s="380"/>
      <c r="G762" s="381"/>
      <c r="H762" s="381"/>
      <c r="I762" s="381"/>
      <c r="J762" s="381"/>
      <c r="K762" s="383"/>
      <c r="L762" s="123"/>
      <c r="M762" s="379" t="str">
        <f t="shared" si="11"/>
        <v/>
      </c>
    </row>
    <row r="763" spans="1:13" ht="14.45" customHeight="1" x14ac:dyDescent="0.2">
      <c r="A763" s="384"/>
      <c r="B763" s="380"/>
      <c r="C763" s="381"/>
      <c r="D763" s="381"/>
      <c r="E763" s="382"/>
      <c r="F763" s="380"/>
      <c r="G763" s="381"/>
      <c r="H763" s="381"/>
      <c r="I763" s="381"/>
      <c r="J763" s="381"/>
      <c r="K763" s="383"/>
      <c r="L763" s="123"/>
      <c r="M763" s="379" t="str">
        <f t="shared" si="11"/>
        <v/>
      </c>
    </row>
    <row r="764" spans="1:13" ht="14.45" customHeight="1" x14ac:dyDescent="0.2">
      <c r="A764" s="384"/>
      <c r="B764" s="380"/>
      <c r="C764" s="381"/>
      <c r="D764" s="381"/>
      <c r="E764" s="382"/>
      <c r="F764" s="380"/>
      <c r="G764" s="381"/>
      <c r="H764" s="381"/>
      <c r="I764" s="381"/>
      <c r="J764" s="381"/>
      <c r="K764" s="383"/>
      <c r="L764" s="123"/>
      <c r="M764" s="379" t="str">
        <f t="shared" si="11"/>
        <v/>
      </c>
    </row>
    <row r="765" spans="1:13" ht="14.45" customHeight="1" x14ac:dyDescent="0.2">
      <c r="A765" s="384"/>
      <c r="B765" s="380"/>
      <c r="C765" s="381"/>
      <c r="D765" s="381"/>
      <c r="E765" s="382"/>
      <c r="F765" s="380"/>
      <c r="G765" s="381"/>
      <c r="H765" s="381"/>
      <c r="I765" s="381"/>
      <c r="J765" s="381"/>
      <c r="K765" s="383"/>
      <c r="L765" s="123"/>
      <c r="M765" s="379" t="str">
        <f t="shared" si="11"/>
        <v/>
      </c>
    </row>
    <row r="766" spans="1:13" ht="14.45" customHeight="1" x14ac:dyDescent="0.2">
      <c r="A766" s="384"/>
      <c r="B766" s="380"/>
      <c r="C766" s="381"/>
      <c r="D766" s="381"/>
      <c r="E766" s="382"/>
      <c r="F766" s="380"/>
      <c r="G766" s="381"/>
      <c r="H766" s="381"/>
      <c r="I766" s="381"/>
      <c r="J766" s="381"/>
      <c r="K766" s="383"/>
      <c r="L766" s="123"/>
      <c r="M766" s="379" t="str">
        <f t="shared" si="11"/>
        <v/>
      </c>
    </row>
    <row r="767" spans="1:13" ht="14.45" customHeight="1" x14ac:dyDescent="0.2">
      <c r="A767" s="384"/>
      <c r="B767" s="380"/>
      <c r="C767" s="381"/>
      <c r="D767" s="381"/>
      <c r="E767" s="382"/>
      <c r="F767" s="380"/>
      <c r="G767" s="381"/>
      <c r="H767" s="381"/>
      <c r="I767" s="381"/>
      <c r="J767" s="381"/>
      <c r="K767" s="383"/>
      <c r="L767" s="123"/>
      <c r="M767" s="379" t="str">
        <f t="shared" si="11"/>
        <v/>
      </c>
    </row>
    <row r="768" spans="1:13" ht="14.45" customHeight="1" x14ac:dyDescent="0.2">
      <c r="A768" s="384"/>
      <c r="B768" s="380"/>
      <c r="C768" s="381"/>
      <c r="D768" s="381"/>
      <c r="E768" s="382"/>
      <c r="F768" s="380"/>
      <c r="G768" s="381"/>
      <c r="H768" s="381"/>
      <c r="I768" s="381"/>
      <c r="J768" s="381"/>
      <c r="K768" s="383"/>
      <c r="L768" s="123"/>
      <c r="M768" s="379" t="str">
        <f t="shared" si="11"/>
        <v/>
      </c>
    </row>
    <row r="769" spans="1:13" ht="14.45" customHeight="1" x14ac:dyDescent="0.2">
      <c r="A769" s="384"/>
      <c r="B769" s="380"/>
      <c r="C769" s="381"/>
      <c r="D769" s="381"/>
      <c r="E769" s="382"/>
      <c r="F769" s="380"/>
      <c r="G769" s="381"/>
      <c r="H769" s="381"/>
      <c r="I769" s="381"/>
      <c r="J769" s="381"/>
      <c r="K769" s="383"/>
      <c r="L769" s="123"/>
      <c r="M769" s="379" t="str">
        <f t="shared" si="11"/>
        <v/>
      </c>
    </row>
    <row r="770" spans="1:13" ht="14.45" customHeight="1" x14ac:dyDescent="0.2">
      <c r="A770" s="384"/>
      <c r="B770" s="380"/>
      <c r="C770" s="381"/>
      <c r="D770" s="381"/>
      <c r="E770" s="382"/>
      <c r="F770" s="380"/>
      <c r="G770" s="381"/>
      <c r="H770" s="381"/>
      <c r="I770" s="381"/>
      <c r="J770" s="381"/>
      <c r="K770" s="383"/>
      <c r="L770" s="123"/>
      <c r="M770" s="379" t="str">
        <f t="shared" si="11"/>
        <v/>
      </c>
    </row>
    <row r="771" spans="1:13" ht="14.45" customHeight="1" x14ac:dyDescent="0.2">
      <c r="A771" s="384"/>
      <c r="B771" s="380"/>
      <c r="C771" s="381"/>
      <c r="D771" s="381"/>
      <c r="E771" s="382"/>
      <c r="F771" s="380"/>
      <c r="G771" s="381"/>
      <c r="H771" s="381"/>
      <c r="I771" s="381"/>
      <c r="J771" s="381"/>
      <c r="K771" s="383"/>
      <c r="L771" s="123"/>
      <c r="M771" s="379" t="str">
        <f t="shared" si="11"/>
        <v/>
      </c>
    </row>
    <row r="772" spans="1:13" ht="14.45" customHeight="1" x14ac:dyDescent="0.2">
      <c r="A772" s="384"/>
      <c r="B772" s="380"/>
      <c r="C772" s="381"/>
      <c r="D772" s="381"/>
      <c r="E772" s="382"/>
      <c r="F772" s="380"/>
      <c r="G772" s="381"/>
      <c r="H772" s="381"/>
      <c r="I772" s="381"/>
      <c r="J772" s="381"/>
      <c r="K772" s="383"/>
      <c r="L772" s="123"/>
      <c r="M772" s="379" t="str">
        <f t="shared" si="11"/>
        <v/>
      </c>
    </row>
    <row r="773" spans="1:13" ht="14.45" customHeight="1" x14ac:dyDescent="0.2">
      <c r="A773" s="384"/>
      <c r="B773" s="380"/>
      <c r="C773" s="381"/>
      <c r="D773" s="381"/>
      <c r="E773" s="382"/>
      <c r="F773" s="380"/>
      <c r="G773" s="381"/>
      <c r="H773" s="381"/>
      <c r="I773" s="381"/>
      <c r="J773" s="381"/>
      <c r="K773" s="383"/>
      <c r="L773" s="123"/>
      <c r="M773" s="379" t="str">
        <f t="shared" si="11"/>
        <v/>
      </c>
    </row>
    <row r="774" spans="1:13" ht="14.45" customHeight="1" x14ac:dyDescent="0.2">
      <c r="A774" s="384"/>
      <c r="B774" s="380"/>
      <c r="C774" s="381"/>
      <c r="D774" s="381"/>
      <c r="E774" s="382"/>
      <c r="F774" s="380"/>
      <c r="G774" s="381"/>
      <c r="H774" s="381"/>
      <c r="I774" s="381"/>
      <c r="J774" s="381"/>
      <c r="K774" s="383"/>
      <c r="L774" s="123"/>
      <c r="M774" s="37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84"/>
      <c r="B775" s="380"/>
      <c r="C775" s="381"/>
      <c r="D775" s="381"/>
      <c r="E775" s="382"/>
      <c r="F775" s="380"/>
      <c r="G775" s="381"/>
      <c r="H775" s="381"/>
      <c r="I775" s="381"/>
      <c r="J775" s="381"/>
      <c r="K775" s="383"/>
      <c r="L775" s="123"/>
      <c r="M775" s="379" t="str">
        <f t="shared" si="12"/>
        <v/>
      </c>
    </row>
    <row r="776" spans="1:13" ht="14.45" customHeight="1" x14ac:dyDescent="0.2">
      <c r="A776" s="384"/>
      <c r="B776" s="380"/>
      <c r="C776" s="381"/>
      <c r="D776" s="381"/>
      <c r="E776" s="382"/>
      <c r="F776" s="380"/>
      <c r="G776" s="381"/>
      <c r="H776" s="381"/>
      <c r="I776" s="381"/>
      <c r="J776" s="381"/>
      <c r="K776" s="383"/>
      <c r="L776" s="123"/>
      <c r="M776" s="379" t="str">
        <f t="shared" si="12"/>
        <v/>
      </c>
    </row>
    <row r="777" spans="1:13" ht="14.45" customHeight="1" x14ac:dyDescent="0.2">
      <c r="A777" s="384"/>
      <c r="B777" s="380"/>
      <c r="C777" s="381"/>
      <c r="D777" s="381"/>
      <c r="E777" s="382"/>
      <c r="F777" s="380"/>
      <c r="G777" s="381"/>
      <c r="H777" s="381"/>
      <c r="I777" s="381"/>
      <c r="J777" s="381"/>
      <c r="K777" s="383"/>
      <c r="L777" s="123"/>
      <c r="M777" s="379" t="str">
        <f t="shared" si="12"/>
        <v/>
      </c>
    </row>
    <row r="778" spans="1:13" ht="14.45" customHeight="1" x14ac:dyDescent="0.2">
      <c r="A778" s="384"/>
      <c r="B778" s="380"/>
      <c r="C778" s="381"/>
      <c r="D778" s="381"/>
      <c r="E778" s="382"/>
      <c r="F778" s="380"/>
      <c r="G778" s="381"/>
      <c r="H778" s="381"/>
      <c r="I778" s="381"/>
      <c r="J778" s="381"/>
      <c r="K778" s="383"/>
      <c r="L778" s="123"/>
      <c r="M778" s="379" t="str">
        <f t="shared" si="12"/>
        <v/>
      </c>
    </row>
    <row r="779" spans="1:13" ht="14.45" customHeight="1" x14ac:dyDescent="0.2">
      <c r="A779" s="384"/>
      <c r="B779" s="380"/>
      <c r="C779" s="381"/>
      <c r="D779" s="381"/>
      <c r="E779" s="382"/>
      <c r="F779" s="380"/>
      <c r="G779" s="381"/>
      <c r="H779" s="381"/>
      <c r="I779" s="381"/>
      <c r="J779" s="381"/>
      <c r="K779" s="383"/>
      <c r="L779" s="123"/>
      <c r="M779" s="379" t="str">
        <f t="shared" si="12"/>
        <v/>
      </c>
    </row>
    <row r="780" spans="1:13" ht="14.45" customHeight="1" x14ac:dyDescent="0.2">
      <c r="A780" s="384"/>
      <c r="B780" s="380"/>
      <c r="C780" s="381"/>
      <c r="D780" s="381"/>
      <c r="E780" s="382"/>
      <c r="F780" s="380"/>
      <c r="G780" s="381"/>
      <c r="H780" s="381"/>
      <c r="I780" s="381"/>
      <c r="J780" s="381"/>
      <c r="K780" s="383"/>
      <c r="L780" s="123"/>
      <c r="M780" s="379" t="str">
        <f t="shared" si="12"/>
        <v/>
      </c>
    </row>
    <row r="781" spans="1:13" ht="14.45" customHeight="1" x14ac:dyDescent="0.2">
      <c r="A781" s="384"/>
      <c r="B781" s="380"/>
      <c r="C781" s="381"/>
      <c r="D781" s="381"/>
      <c r="E781" s="382"/>
      <c r="F781" s="380"/>
      <c r="G781" s="381"/>
      <c r="H781" s="381"/>
      <c r="I781" s="381"/>
      <c r="J781" s="381"/>
      <c r="K781" s="383"/>
      <c r="L781" s="123"/>
      <c r="M781" s="379" t="str">
        <f t="shared" si="12"/>
        <v/>
      </c>
    </row>
    <row r="782" spans="1:13" ht="14.45" customHeight="1" x14ac:dyDescent="0.2">
      <c r="A782" s="384"/>
      <c r="B782" s="380"/>
      <c r="C782" s="381"/>
      <c r="D782" s="381"/>
      <c r="E782" s="382"/>
      <c r="F782" s="380"/>
      <c r="G782" s="381"/>
      <c r="H782" s="381"/>
      <c r="I782" s="381"/>
      <c r="J782" s="381"/>
      <c r="K782" s="383"/>
      <c r="L782" s="123"/>
      <c r="M782" s="379" t="str">
        <f t="shared" si="12"/>
        <v/>
      </c>
    </row>
    <row r="783" spans="1:13" ht="14.45" customHeight="1" x14ac:dyDescent="0.2">
      <c r="A783" s="384"/>
      <c r="B783" s="380"/>
      <c r="C783" s="381"/>
      <c r="D783" s="381"/>
      <c r="E783" s="382"/>
      <c r="F783" s="380"/>
      <c r="G783" s="381"/>
      <c r="H783" s="381"/>
      <c r="I783" s="381"/>
      <c r="J783" s="381"/>
      <c r="K783" s="383"/>
      <c r="L783" s="123"/>
      <c r="M783" s="379" t="str">
        <f t="shared" si="12"/>
        <v/>
      </c>
    </row>
    <row r="784" spans="1:13" ht="14.45" customHeight="1" x14ac:dyDescent="0.2">
      <c r="A784" s="384"/>
      <c r="B784" s="380"/>
      <c r="C784" s="381"/>
      <c r="D784" s="381"/>
      <c r="E784" s="382"/>
      <c r="F784" s="380"/>
      <c r="G784" s="381"/>
      <c r="H784" s="381"/>
      <c r="I784" s="381"/>
      <c r="J784" s="381"/>
      <c r="K784" s="383"/>
      <c r="L784" s="123"/>
      <c r="M784" s="379" t="str">
        <f t="shared" si="12"/>
        <v/>
      </c>
    </row>
    <row r="785" spans="1:13" ht="14.45" customHeight="1" x14ac:dyDescent="0.2">
      <c r="A785" s="384"/>
      <c r="B785" s="380"/>
      <c r="C785" s="381"/>
      <c r="D785" s="381"/>
      <c r="E785" s="382"/>
      <c r="F785" s="380"/>
      <c r="G785" s="381"/>
      <c r="H785" s="381"/>
      <c r="I785" s="381"/>
      <c r="J785" s="381"/>
      <c r="K785" s="383"/>
      <c r="L785" s="123"/>
      <c r="M785" s="379" t="str">
        <f t="shared" si="12"/>
        <v/>
      </c>
    </row>
    <row r="786" spans="1:13" ht="14.45" customHeight="1" x14ac:dyDescent="0.2">
      <c r="A786" s="384"/>
      <c r="B786" s="380"/>
      <c r="C786" s="381"/>
      <c r="D786" s="381"/>
      <c r="E786" s="382"/>
      <c r="F786" s="380"/>
      <c r="G786" s="381"/>
      <c r="H786" s="381"/>
      <c r="I786" s="381"/>
      <c r="J786" s="381"/>
      <c r="K786" s="383"/>
      <c r="L786" s="123"/>
      <c r="M786" s="379" t="str">
        <f t="shared" si="12"/>
        <v/>
      </c>
    </row>
    <row r="787" spans="1:13" ht="14.45" customHeight="1" x14ac:dyDescent="0.2">
      <c r="A787" s="384"/>
      <c r="B787" s="380"/>
      <c r="C787" s="381"/>
      <c r="D787" s="381"/>
      <c r="E787" s="382"/>
      <c r="F787" s="380"/>
      <c r="G787" s="381"/>
      <c r="H787" s="381"/>
      <c r="I787" s="381"/>
      <c r="J787" s="381"/>
      <c r="K787" s="383"/>
      <c r="L787" s="123"/>
      <c r="M787" s="379" t="str">
        <f t="shared" si="12"/>
        <v/>
      </c>
    </row>
    <row r="788" spans="1:13" ht="14.45" customHeight="1" x14ac:dyDescent="0.2">
      <c r="A788" s="384"/>
      <c r="B788" s="380"/>
      <c r="C788" s="381"/>
      <c r="D788" s="381"/>
      <c r="E788" s="382"/>
      <c r="F788" s="380"/>
      <c r="G788" s="381"/>
      <c r="H788" s="381"/>
      <c r="I788" s="381"/>
      <c r="J788" s="381"/>
      <c r="K788" s="383"/>
      <c r="L788" s="123"/>
      <c r="M788" s="379" t="str">
        <f t="shared" si="12"/>
        <v/>
      </c>
    </row>
    <row r="789" spans="1:13" ht="14.45" customHeight="1" x14ac:dyDescent="0.2">
      <c r="A789" s="384"/>
      <c r="B789" s="380"/>
      <c r="C789" s="381"/>
      <c r="D789" s="381"/>
      <c r="E789" s="382"/>
      <c r="F789" s="380"/>
      <c r="G789" s="381"/>
      <c r="H789" s="381"/>
      <c r="I789" s="381"/>
      <c r="J789" s="381"/>
      <c r="K789" s="383"/>
      <c r="L789" s="123"/>
      <c r="M789" s="379" t="str">
        <f t="shared" si="12"/>
        <v/>
      </c>
    </row>
    <row r="790" spans="1:13" ht="14.45" customHeight="1" x14ac:dyDescent="0.2">
      <c r="A790" s="384"/>
      <c r="B790" s="380"/>
      <c r="C790" s="381"/>
      <c r="D790" s="381"/>
      <c r="E790" s="382"/>
      <c r="F790" s="380"/>
      <c r="G790" s="381"/>
      <c r="H790" s="381"/>
      <c r="I790" s="381"/>
      <c r="J790" s="381"/>
      <c r="K790" s="383"/>
      <c r="L790" s="123"/>
      <c r="M790" s="379" t="str">
        <f t="shared" si="12"/>
        <v/>
      </c>
    </row>
    <row r="791" spans="1:13" ht="14.45" customHeight="1" x14ac:dyDescent="0.2">
      <c r="A791" s="384"/>
      <c r="B791" s="380"/>
      <c r="C791" s="381"/>
      <c r="D791" s="381"/>
      <c r="E791" s="382"/>
      <c r="F791" s="380"/>
      <c r="G791" s="381"/>
      <c r="H791" s="381"/>
      <c r="I791" s="381"/>
      <c r="J791" s="381"/>
      <c r="K791" s="383"/>
      <c r="L791" s="123"/>
      <c r="M791" s="379" t="str">
        <f t="shared" si="12"/>
        <v/>
      </c>
    </row>
    <row r="792" spans="1:13" ht="14.45" customHeight="1" x14ac:dyDescent="0.2">
      <c r="A792" s="384"/>
      <c r="B792" s="380"/>
      <c r="C792" s="381"/>
      <c r="D792" s="381"/>
      <c r="E792" s="382"/>
      <c r="F792" s="380"/>
      <c r="G792" s="381"/>
      <c r="H792" s="381"/>
      <c r="I792" s="381"/>
      <c r="J792" s="381"/>
      <c r="K792" s="383"/>
      <c r="L792" s="123"/>
      <c r="M792" s="379" t="str">
        <f t="shared" si="12"/>
        <v/>
      </c>
    </row>
    <row r="793" spans="1:13" ht="14.45" customHeight="1" x14ac:dyDescent="0.2">
      <c r="A793" s="384"/>
      <c r="B793" s="380"/>
      <c r="C793" s="381"/>
      <c r="D793" s="381"/>
      <c r="E793" s="382"/>
      <c r="F793" s="380"/>
      <c r="G793" s="381"/>
      <c r="H793" s="381"/>
      <c r="I793" s="381"/>
      <c r="J793" s="381"/>
      <c r="K793" s="383"/>
      <c r="L793" s="123"/>
      <c r="M793" s="379" t="str">
        <f t="shared" si="12"/>
        <v/>
      </c>
    </row>
    <row r="794" spans="1:13" ht="14.45" customHeight="1" x14ac:dyDescent="0.2">
      <c r="A794" s="384"/>
      <c r="B794" s="380"/>
      <c r="C794" s="381"/>
      <c r="D794" s="381"/>
      <c r="E794" s="382"/>
      <c r="F794" s="380"/>
      <c r="G794" s="381"/>
      <c r="H794" s="381"/>
      <c r="I794" s="381"/>
      <c r="J794" s="381"/>
      <c r="K794" s="383"/>
      <c r="L794" s="123"/>
      <c r="M794" s="379" t="str">
        <f t="shared" si="12"/>
        <v/>
      </c>
    </row>
    <row r="795" spans="1:13" ht="14.45" customHeight="1" x14ac:dyDescent="0.2">
      <c r="A795" s="384"/>
      <c r="B795" s="380"/>
      <c r="C795" s="381"/>
      <c r="D795" s="381"/>
      <c r="E795" s="382"/>
      <c r="F795" s="380"/>
      <c r="G795" s="381"/>
      <c r="H795" s="381"/>
      <c r="I795" s="381"/>
      <c r="J795" s="381"/>
      <c r="K795" s="383"/>
      <c r="L795" s="123"/>
      <c r="M795" s="379" t="str">
        <f t="shared" si="12"/>
        <v/>
      </c>
    </row>
    <row r="796" spans="1:13" ht="14.45" customHeight="1" x14ac:dyDescent="0.2">
      <c r="A796" s="384"/>
      <c r="B796" s="380"/>
      <c r="C796" s="381"/>
      <c r="D796" s="381"/>
      <c r="E796" s="382"/>
      <c r="F796" s="380"/>
      <c r="G796" s="381"/>
      <c r="H796" s="381"/>
      <c r="I796" s="381"/>
      <c r="J796" s="381"/>
      <c r="K796" s="383"/>
      <c r="L796" s="123"/>
      <c r="M796" s="379" t="str">
        <f t="shared" si="12"/>
        <v/>
      </c>
    </row>
    <row r="797" spans="1:13" ht="14.45" customHeight="1" x14ac:dyDescent="0.2">
      <c r="A797" s="384"/>
      <c r="B797" s="380"/>
      <c r="C797" s="381"/>
      <c r="D797" s="381"/>
      <c r="E797" s="382"/>
      <c r="F797" s="380"/>
      <c r="G797" s="381"/>
      <c r="H797" s="381"/>
      <c r="I797" s="381"/>
      <c r="J797" s="381"/>
      <c r="K797" s="383"/>
      <c r="L797" s="123"/>
      <c r="M797" s="379" t="str">
        <f t="shared" si="12"/>
        <v/>
      </c>
    </row>
    <row r="798" spans="1:13" ht="14.45" customHeight="1" x14ac:dyDescent="0.2">
      <c r="A798" s="384"/>
      <c r="B798" s="380"/>
      <c r="C798" s="381"/>
      <c r="D798" s="381"/>
      <c r="E798" s="382"/>
      <c r="F798" s="380"/>
      <c r="G798" s="381"/>
      <c r="H798" s="381"/>
      <c r="I798" s="381"/>
      <c r="J798" s="381"/>
      <c r="K798" s="383"/>
      <c r="L798" s="123"/>
      <c r="M798" s="379" t="str">
        <f t="shared" si="12"/>
        <v/>
      </c>
    </row>
    <row r="799" spans="1:13" ht="14.45" customHeight="1" x14ac:dyDescent="0.2">
      <c r="A799" s="384"/>
      <c r="B799" s="380"/>
      <c r="C799" s="381"/>
      <c r="D799" s="381"/>
      <c r="E799" s="382"/>
      <c r="F799" s="380"/>
      <c r="G799" s="381"/>
      <c r="H799" s="381"/>
      <c r="I799" s="381"/>
      <c r="J799" s="381"/>
      <c r="K799" s="383"/>
      <c r="L799" s="123"/>
      <c r="M799" s="379" t="str">
        <f t="shared" si="12"/>
        <v/>
      </c>
    </row>
    <row r="800" spans="1:13" ht="14.45" customHeight="1" x14ac:dyDescent="0.2">
      <c r="A800" s="384"/>
      <c r="B800" s="380"/>
      <c r="C800" s="381"/>
      <c r="D800" s="381"/>
      <c r="E800" s="382"/>
      <c r="F800" s="380"/>
      <c r="G800" s="381"/>
      <c r="H800" s="381"/>
      <c r="I800" s="381"/>
      <c r="J800" s="381"/>
      <c r="K800" s="383"/>
      <c r="L800" s="123"/>
      <c r="M800" s="379" t="str">
        <f t="shared" si="12"/>
        <v/>
      </c>
    </row>
    <row r="801" spans="1:13" ht="14.45" customHeight="1" x14ac:dyDescent="0.2">
      <c r="A801" s="384"/>
      <c r="B801" s="380"/>
      <c r="C801" s="381"/>
      <c r="D801" s="381"/>
      <c r="E801" s="382"/>
      <c r="F801" s="380"/>
      <c r="G801" s="381"/>
      <c r="H801" s="381"/>
      <c r="I801" s="381"/>
      <c r="J801" s="381"/>
      <c r="K801" s="383"/>
      <c r="L801" s="123"/>
      <c r="M801" s="379" t="str">
        <f t="shared" si="12"/>
        <v/>
      </c>
    </row>
    <row r="802" spans="1:13" ht="14.45" customHeight="1" x14ac:dyDescent="0.2">
      <c r="A802" s="384"/>
      <c r="B802" s="380"/>
      <c r="C802" s="381"/>
      <c r="D802" s="381"/>
      <c r="E802" s="382"/>
      <c r="F802" s="380"/>
      <c r="G802" s="381"/>
      <c r="H802" s="381"/>
      <c r="I802" s="381"/>
      <c r="J802" s="381"/>
      <c r="K802" s="383"/>
      <c r="L802" s="123"/>
      <c r="M802" s="379" t="str">
        <f t="shared" si="12"/>
        <v/>
      </c>
    </row>
    <row r="803" spans="1:13" ht="14.45" customHeight="1" x14ac:dyDescent="0.2">
      <c r="A803" s="384"/>
      <c r="B803" s="380"/>
      <c r="C803" s="381"/>
      <c r="D803" s="381"/>
      <c r="E803" s="382"/>
      <c r="F803" s="380"/>
      <c r="G803" s="381"/>
      <c r="H803" s="381"/>
      <c r="I803" s="381"/>
      <c r="J803" s="381"/>
      <c r="K803" s="383"/>
      <c r="L803" s="123"/>
      <c r="M803" s="379" t="str">
        <f t="shared" si="12"/>
        <v/>
      </c>
    </row>
    <row r="804" spans="1:13" ht="14.45" customHeight="1" x14ac:dyDescent="0.2">
      <c r="A804" s="384"/>
      <c r="B804" s="380"/>
      <c r="C804" s="381"/>
      <c r="D804" s="381"/>
      <c r="E804" s="382"/>
      <c r="F804" s="380"/>
      <c r="G804" s="381"/>
      <c r="H804" s="381"/>
      <c r="I804" s="381"/>
      <c r="J804" s="381"/>
      <c r="K804" s="383"/>
      <c r="L804" s="123"/>
      <c r="M804" s="379" t="str">
        <f t="shared" si="12"/>
        <v/>
      </c>
    </row>
    <row r="805" spans="1:13" ht="14.45" customHeight="1" x14ac:dyDescent="0.2">
      <c r="A805" s="384"/>
      <c r="B805" s="380"/>
      <c r="C805" s="381"/>
      <c r="D805" s="381"/>
      <c r="E805" s="382"/>
      <c r="F805" s="380"/>
      <c r="G805" s="381"/>
      <c r="H805" s="381"/>
      <c r="I805" s="381"/>
      <c r="J805" s="381"/>
      <c r="K805" s="383"/>
      <c r="L805" s="123"/>
      <c r="M805" s="379" t="str">
        <f t="shared" si="12"/>
        <v/>
      </c>
    </row>
    <row r="806" spans="1:13" ht="14.45" customHeight="1" x14ac:dyDescent="0.2">
      <c r="A806" s="384"/>
      <c r="B806" s="380"/>
      <c r="C806" s="381"/>
      <c r="D806" s="381"/>
      <c r="E806" s="382"/>
      <c r="F806" s="380"/>
      <c r="G806" s="381"/>
      <c r="H806" s="381"/>
      <c r="I806" s="381"/>
      <c r="J806" s="381"/>
      <c r="K806" s="383"/>
      <c r="L806" s="123"/>
      <c r="M806" s="379" t="str">
        <f t="shared" si="12"/>
        <v/>
      </c>
    </row>
    <row r="807" spans="1:13" ht="14.45" customHeight="1" x14ac:dyDescent="0.2">
      <c r="A807" s="384"/>
      <c r="B807" s="380"/>
      <c r="C807" s="381"/>
      <c r="D807" s="381"/>
      <c r="E807" s="382"/>
      <c r="F807" s="380"/>
      <c r="G807" s="381"/>
      <c r="H807" s="381"/>
      <c r="I807" s="381"/>
      <c r="J807" s="381"/>
      <c r="K807" s="383"/>
      <c r="L807" s="123"/>
      <c r="M807" s="379" t="str">
        <f t="shared" si="12"/>
        <v/>
      </c>
    </row>
    <row r="808" spans="1:13" ht="14.45" customHeight="1" x14ac:dyDescent="0.2">
      <c r="A808" s="384"/>
      <c r="B808" s="380"/>
      <c r="C808" s="381"/>
      <c r="D808" s="381"/>
      <c r="E808" s="382"/>
      <c r="F808" s="380"/>
      <c r="G808" s="381"/>
      <c r="H808" s="381"/>
      <c r="I808" s="381"/>
      <c r="J808" s="381"/>
      <c r="K808" s="383"/>
      <c r="L808" s="123"/>
      <c r="M808" s="379" t="str">
        <f t="shared" si="12"/>
        <v/>
      </c>
    </row>
    <row r="809" spans="1:13" ht="14.45" customHeight="1" x14ac:dyDescent="0.2">
      <c r="A809" s="384"/>
      <c r="B809" s="380"/>
      <c r="C809" s="381"/>
      <c r="D809" s="381"/>
      <c r="E809" s="382"/>
      <c r="F809" s="380"/>
      <c r="G809" s="381"/>
      <c r="H809" s="381"/>
      <c r="I809" s="381"/>
      <c r="J809" s="381"/>
      <c r="K809" s="383"/>
      <c r="L809" s="123"/>
      <c r="M809" s="379" t="str">
        <f t="shared" si="12"/>
        <v/>
      </c>
    </row>
    <row r="810" spans="1:13" ht="14.45" customHeight="1" x14ac:dyDescent="0.2">
      <c r="A810" s="384"/>
      <c r="B810" s="380"/>
      <c r="C810" s="381"/>
      <c r="D810" s="381"/>
      <c r="E810" s="382"/>
      <c r="F810" s="380"/>
      <c r="G810" s="381"/>
      <c r="H810" s="381"/>
      <c r="I810" s="381"/>
      <c r="J810" s="381"/>
      <c r="K810" s="383"/>
      <c r="L810" s="123"/>
      <c r="M810" s="379" t="str">
        <f t="shared" si="12"/>
        <v/>
      </c>
    </row>
    <row r="811" spans="1:13" ht="14.45" customHeight="1" x14ac:dyDescent="0.2">
      <c r="A811" s="384"/>
      <c r="B811" s="380"/>
      <c r="C811" s="381"/>
      <c r="D811" s="381"/>
      <c r="E811" s="382"/>
      <c r="F811" s="380"/>
      <c r="G811" s="381"/>
      <c r="H811" s="381"/>
      <c r="I811" s="381"/>
      <c r="J811" s="381"/>
      <c r="K811" s="383"/>
      <c r="L811" s="123"/>
      <c r="M811" s="379" t="str">
        <f t="shared" si="12"/>
        <v/>
      </c>
    </row>
    <row r="812" spans="1:13" ht="14.45" customHeight="1" x14ac:dyDescent="0.2">
      <c r="A812" s="384"/>
      <c r="B812" s="380"/>
      <c r="C812" s="381"/>
      <c r="D812" s="381"/>
      <c r="E812" s="382"/>
      <c r="F812" s="380"/>
      <c r="G812" s="381"/>
      <c r="H812" s="381"/>
      <c r="I812" s="381"/>
      <c r="J812" s="381"/>
      <c r="K812" s="383"/>
      <c r="L812" s="123"/>
      <c r="M812" s="379" t="str">
        <f t="shared" si="12"/>
        <v/>
      </c>
    </row>
    <row r="813" spans="1:13" ht="14.45" customHeight="1" x14ac:dyDescent="0.2">
      <c r="A813" s="384"/>
      <c r="B813" s="380"/>
      <c r="C813" s="381"/>
      <c r="D813" s="381"/>
      <c r="E813" s="382"/>
      <c r="F813" s="380"/>
      <c r="G813" s="381"/>
      <c r="H813" s="381"/>
      <c r="I813" s="381"/>
      <c r="J813" s="381"/>
      <c r="K813" s="383"/>
      <c r="L813" s="123"/>
      <c r="M813" s="379" t="str">
        <f t="shared" si="12"/>
        <v/>
      </c>
    </row>
    <row r="814" spans="1:13" ht="14.45" customHeight="1" x14ac:dyDescent="0.2">
      <c r="A814" s="384"/>
      <c r="B814" s="380"/>
      <c r="C814" s="381"/>
      <c r="D814" s="381"/>
      <c r="E814" s="382"/>
      <c r="F814" s="380"/>
      <c r="G814" s="381"/>
      <c r="H814" s="381"/>
      <c r="I814" s="381"/>
      <c r="J814" s="381"/>
      <c r="K814" s="383"/>
      <c r="L814" s="123"/>
      <c r="M814" s="379" t="str">
        <f t="shared" si="12"/>
        <v/>
      </c>
    </row>
    <row r="815" spans="1:13" ht="14.45" customHeight="1" x14ac:dyDescent="0.2">
      <c r="A815" s="384"/>
      <c r="B815" s="380"/>
      <c r="C815" s="381"/>
      <c r="D815" s="381"/>
      <c r="E815" s="382"/>
      <c r="F815" s="380"/>
      <c r="G815" s="381"/>
      <c r="H815" s="381"/>
      <c r="I815" s="381"/>
      <c r="J815" s="381"/>
      <c r="K815" s="383"/>
      <c r="L815" s="123"/>
      <c r="M815" s="379" t="str">
        <f t="shared" si="12"/>
        <v/>
      </c>
    </row>
    <row r="816" spans="1:13" ht="14.45" customHeight="1" x14ac:dyDescent="0.2">
      <c r="A816" s="384"/>
      <c r="B816" s="380"/>
      <c r="C816" s="381"/>
      <c r="D816" s="381"/>
      <c r="E816" s="382"/>
      <c r="F816" s="380"/>
      <c r="G816" s="381"/>
      <c r="H816" s="381"/>
      <c r="I816" s="381"/>
      <c r="J816" s="381"/>
      <c r="K816" s="383"/>
      <c r="L816" s="123"/>
      <c r="M816" s="379" t="str">
        <f t="shared" si="12"/>
        <v/>
      </c>
    </row>
    <row r="817" spans="1:13" ht="14.45" customHeight="1" x14ac:dyDescent="0.2">
      <c r="A817" s="384"/>
      <c r="B817" s="380"/>
      <c r="C817" s="381"/>
      <c r="D817" s="381"/>
      <c r="E817" s="382"/>
      <c r="F817" s="380"/>
      <c r="G817" s="381"/>
      <c r="H817" s="381"/>
      <c r="I817" s="381"/>
      <c r="J817" s="381"/>
      <c r="K817" s="383"/>
      <c r="L817" s="123"/>
      <c r="M817" s="379" t="str">
        <f t="shared" si="12"/>
        <v/>
      </c>
    </row>
    <row r="818" spans="1:13" ht="14.45" customHeight="1" x14ac:dyDescent="0.2">
      <c r="A818" s="384"/>
      <c r="B818" s="380"/>
      <c r="C818" s="381"/>
      <c r="D818" s="381"/>
      <c r="E818" s="382"/>
      <c r="F818" s="380"/>
      <c r="G818" s="381"/>
      <c r="H818" s="381"/>
      <c r="I818" s="381"/>
      <c r="J818" s="381"/>
      <c r="K818" s="383"/>
      <c r="L818" s="123"/>
      <c r="M818" s="37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53C9F2EC-E85D-4BAF-813D-2041ED7A072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559</v>
      </c>
      <c r="B5" s="386" t="s">
        <v>560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559</v>
      </c>
      <c r="B6" s="386" t="s">
        <v>561</v>
      </c>
      <c r="C6" s="387">
        <v>44.171180000000007</v>
      </c>
      <c r="D6" s="387">
        <v>27.638869999999997</v>
      </c>
      <c r="E6" s="387"/>
      <c r="F6" s="387">
        <v>65.789680000000004</v>
      </c>
      <c r="G6" s="387">
        <v>0</v>
      </c>
      <c r="H6" s="387">
        <v>65.789680000000004</v>
      </c>
      <c r="I6" s="388" t="s">
        <v>219</v>
      </c>
      <c r="J6" s="389" t="s">
        <v>1</v>
      </c>
    </row>
    <row r="7" spans="1:10" ht="14.45" customHeight="1" x14ac:dyDescent="0.2">
      <c r="A7" s="385" t="s">
        <v>559</v>
      </c>
      <c r="B7" s="386" t="s">
        <v>562</v>
      </c>
      <c r="C7" s="387">
        <v>44.171180000000007</v>
      </c>
      <c r="D7" s="387">
        <v>27.638869999999997</v>
      </c>
      <c r="E7" s="387"/>
      <c r="F7" s="387">
        <v>65.789680000000004</v>
      </c>
      <c r="G7" s="387">
        <v>0</v>
      </c>
      <c r="H7" s="387">
        <v>65.789680000000004</v>
      </c>
      <c r="I7" s="388" t="s">
        <v>219</v>
      </c>
      <c r="J7" s="389" t="s">
        <v>563</v>
      </c>
    </row>
    <row r="9" spans="1:10" ht="14.45" customHeight="1" x14ac:dyDescent="0.2">
      <c r="A9" s="385" t="s">
        <v>559</v>
      </c>
      <c r="B9" s="386" t="s">
        <v>560</v>
      </c>
      <c r="C9" s="387" t="s">
        <v>219</v>
      </c>
      <c r="D9" s="387" t="s">
        <v>219</v>
      </c>
      <c r="E9" s="387"/>
      <c r="F9" s="387" t="s">
        <v>219</v>
      </c>
      <c r="G9" s="387" t="s">
        <v>219</v>
      </c>
      <c r="H9" s="387" t="s">
        <v>219</v>
      </c>
      <c r="I9" s="388" t="s">
        <v>219</v>
      </c>
      <c r="J9" s="389" t="s">
        <v>50</v>
      </c>
    </row>
    <row r="10" spans="1:10" ht="14.45" customHeight="1" x14ac:dyDescent="0.2">
      <c r="A10" s="385" t="s">
        <v>564</v>
      </c>
      <c r="B10" s="386" t="s">
        <v>565</v>
      </c>
      <c r="C10" s="387" t="s">
        <v>219</v>
      </c>
      <c r="D10" s="387" t="s">
        <v>219</v>
      </c>
      <c r="E10" s="387"/>
      <c r="F10" s="387" t="s">
        <v>219</v>
      </c>
      <c r="G10" s="387" t="s">
        <v>219</v>
      </c>
      <c r="H10" s="387" t="s">
        <v>219</v>
      </c>
      <c r="I10" s="388" t="s">
        <v>219</v>
      </c>
      <c r="J10" s="389" t="s">
        <v>0</v>
      </c>
    </row>
    <row r="11" spans="1:10" ht="14.45" customHeight="1" x14ac:dyDescent="0.2">
      <c r="A11" s="385" t="s">
        <v>564</v>
      </c>
      <c r="B11" s="386" t="s">
        <v>561</v>
      </c>
      <c r="C11" s="387">
        <v>0.17449999999999999</v>
      </c>
      <c r="D11" s="387">
        <v>0</v>
      </c>
      <c r="E11" s="387"/>
      <c r="F11" s="387">
        <v>0</v>
      </c>
      <c r="G11" s="387">
        <v>0</v>
      </c>
      <c r="H11" s="387">
        <v>0</v>
      </c>
      <c r="I11" s="388" t="s">
        <v>219</v>
      </c>
      <c r="J11" s="389" t="s">
        <v>1</v>
      </c>
    </row>
    <row r="12" spans="1:10" ht="14.45" customHeight="1" x14ac:dyDescent="0.2">
      <c r="A12" s="385" t="s">
        <v>564</v>
      </c>
      <c r="B12" s="386" t="s">
        <v>566</v>
      </c>
      <c r="C12" s="387">
        <v>0.17449999999999999</v>
      </c>
      <c r="D12" s="387">
        <v>0</v>
      </c>
      <c r="E12" s="387"/>
      <c r="F12" s="387">
        <v>0</v>
      </c>
      <c r="G12" s="387">
        <v>0</v>
      </c>
      <c r="H12" s="387">
        <v>0</v>
      </c>
      <c r="I12" s="388" t="s">
        <v>219</v>
      </c>
      <c r="J12" s="389" t="s">
        <v>567</v>
      </c>
    </row>
    <row r="13" spans="1:10" ht="14.45" customHeight="1" x14ac:dyDescent="0.2">
      <c r="A13" s="385" t="s">
        <v>219</v>
      </c>
      <c r="B13" s="386" t="s">
        <v>219</v>
      </c>
      <c r="C13" s="387" t="s">
        <v>219</v>
      </c>
      <c r="D13" s="387" t="s">
        <v>219</v>
      </c>
      <c r="E13" s="387"/>
      <c r="F13" s="387" t="s">
        <v>219</v>
      </c>
      <c r="G13" s="387" t="s">
        <v>219</v>
      </c>
      <c r="H13" s="387" t="s">
        <v>219</v>
      </c>
      <c r="I13" s="388" t="s">
        <v>219</v>
      </c>
      <c r="J13" s="389" t="s">
        <v>568</v>
      </c>
    </row>
    <row r="14" spans="1:10" ht="14.45" customHeight="1" x14ac:dyDescent="0.2">
      <c r="A14" s="385" t="s">
        <v>569</v>
      </c>
      <c r="B14" s="386" t="s">
        <v>570</v>
      </c>
      <c r="C14" s="387" t="s">
        <v>219</v>
      </c>
      <c r="D14" s="387" t="s">
        <v>219</v>
      </c>
      <c r="E14" s="387"/>
      <c r="F14" s="387" t="s">
        <v>219</v>
      </c>
      <c r="G14" s="387" t="s">
        <v>219</v>
      </c>
      <c r="H14" s="387" t="s">
        <v>219</v>
      </c>
      <c r="I14" s="388" t="s">
        <v>219</v>
      </c>
      <c r="J14" s="389" t="s">
        <v>0</v>
      </c>
    </row>
    <row r="15" spans="1:10" ht="14.45" customHeight="1" x14ac:dyDescent="0.2">
      <c r="A15" s="385" t="s">
        <v>569</v>
      </c>
      <c r="B15" s="386" t="s">
        <v>561</v>
      </c>
      <c r="C15" s="387">
        <v>8.4290000000000004E-2</v>
      </c>
      <c r="D15" s="387">
        <v>0</v>
      </c>
      <c r="E15" s="387"/>
      <c r="F15" s="387">
        <v>0.67191000000000001</v>
      </c>
      <c r="G15" s="387">
        <v>0</v>
      </c>
      <c r="H15" s="387">
        <v>0.67191000000000001</v>
      </c>
      <c r="I15" s="388" t="s">
        <v>219</v>
      </c>
      <c r="J15" s="389" t="s">
        <v>1</v>
      </c>
    </row>
    <row r="16" spans="1:10" ht="14.45" customHeight="1" x14ac:dyDescent="0.2">
      <c r="A16" s="385" t="s">
        <v>569</v>
      </c>
      <c r="B16" s="386" t="s">
        <v>571</v>
      </c>
      <c r="C16" s="387">
        <v>8.4290000000000004E-2</v>
      </c>
      <c r="D16" s="387">
        <v>0</v>
      </c>
      <c r="E16" s="387"/>
      <c r="F16" s="387">
        <v>0.67191000000000001</v>
      </c>
      <c r="G16" s="387">
        <v>0</v>
      </c>
      <c r="H16" s="387">
        <v>0.67191000000000001</v>
      </c>
      <c r="I16" s="388" t="s">
        <v>219</v>
      </c>
      <c r="J16" s="389" t="s">
        <v>567</v>
      </c>
    </row>
    <row r="17" spans="1:10" ht="14.45" customHeight="1" x14ac:dyDescent="0.2">
      <c r="A17" s="385" t="s">
        <v>219</v>
      </c>
      <c r="B17" s="386" t="s">
        <v>219</v>
      </c>
      <c r="C17" s="387" t="s">
        <v>219</v>
      </c>
      <c r="D17" s="387" t="s">
        <v>219</v>
      </c>
      <c r="E17" s="387"/>
      <c r="F17" s="387" t="s">
        <v>219</v>
      </c>
      <c r="G17" s="387" t="s">
        <v>219</v>
      </c>
      <c r="H17" s="387" t="s">
        <v>219</v>
      </c>
      <c r="I17" s="388" t="s">
        <v>219</v>
      </c>
      <c r="J17" s="389" t="s">
        <v>568</v>
      </c>
    </row>
    <row r="18" spans="1:10" ht="14.45" customHeight="1" x14ac:dyDescent="0.2">
      <c r="A18" s="385" t="s">
        <v>572</v>
      </c>
      <c r="B18" s="386" t="s">
        <v>573</v>
      </c>
      <c r="C18" s="387" t="s">
        <v>219</v>
      </c>
      <c r="D18" s="387" t="s">
        <v>219</v>
      </c>
      <c r="E18" s="387"/>
      <c r="F18" s="387" t="s">
        <v>219</v>
      </c>
      <c r="G18" s="387" t="s">
        <v>219</v>
      </c>
      <c r="H18" s="387" t="s">
        <v>219</v>
      </c>
      <c r="I18" s="388" t="s">
        <v>219</v>
      </c>
      <c r="J18" s="389" t="s">
        <v>0</v>
      </c>
    </row>
    <row r="19" spans="1:10" ht="14.45" customHeight="1" x14ac:dyDescent="0.2">
      <c r="A19" s="385" t="s">
        <v>572</v>
      </c>
      <c r="B19" s="386" t="s">
        <v>561</v>
      </c>
      <c r="C19" s="387">
        <v>39.648660000000007</v>
      </c>
      <c r="D19" s="387">
        <v>24.917429999999996</v>
      </c>
      <c r="E19" s="387"/>
      <c r="F19" s="387">
        <v>57.840930000000007</v>
      </c>
      <c r="G19" s="387">
        <v>0</v>
      </c>
      <c r="H19" s="387">
        <v>57.840930000000007</v>
      </c>
      <c r="I19" s="388" t="s">
        <v>219</v>
      </c>
      <c r="J19" s="389" t="s">
        <v>1</v>
      </c>
    </row>
    <row r="20" spans="1:10" ht="14.45" customHeight="1" x14ac:dyDescent="0.2">
      <c r="A20" s="385" t="s">
        <v>572</v>
      </c>
      <c r="B20" s="386" t="s">
        <v>574</v>
      </c>
      <c r="C20" s="387">
        <v>39.648660000000007</v>
      </c>
      <c r="D20" s="387">
        <v>24.917429999999996</v>
      </c>
      <c r="E20" s="387"/>
      <c r="F20" s="387">
        <v>57.840930000000007</v>
      </c>
      <c r="G20" s="387">
        <v>0</v>
      </c>
      <c r="H20" s="387">
        <v>57.840930000000007</v>
      </c>
      <c r="I20" s="388" t="s">
        <v>219</v>
      </c>
      <c r="J20" s="389" t="s">
        <v>567</v>
      </c>
    </row>
    <row r="21" spans="1:10" ht="14.45" customHeight="1" x14ac:dyDescent="0.2">
      <c r="A21" s="385" t="s">
        <v>219</v>
      </c>
      <c r="B21" s="386" t="s">
        <v>219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568</v>
      </c>
    </row>
    <row r="22" spans="1:10" ht="14.45" customHeight="1" x14ac:dyDescent="0.2">
      <c r="A22" s="385" t="s">
        <v>575</v>
      </c>
      <c r="B22" s="386" t="s">
        <v>576</v>
      </c>
      <c r="C22" s="387" t="s">
        <v>219</v>
      </c>
      <c r="D22" s="387" t="s">
        <v>219</v>
      </c>
      <c r="E22" s="387"/>
      <c r="F22" s="387" t="s">
        <v>219</v>
      </c>
      <c r="G22" s="387" t="s">
        <v>219</v>
      </c>
      <c r="H22" s="387" t="s">
        <v>219</v>
      </c>
      <c r="I22" s="388" t="s">
        <v>219</v>
      </c>
      <c r="J22" s="389" t="s">
        <v>0</v>
      </c>
    </row>
    <row r="23" spans="1:10" ht="14.45" customHeight="1" x14ac:dyDescent="0.2">
      <c r="A23" s="385" t="s">
        <v>575</v>
      </c>
      <c r="B23" s="386" t="s">
        <v>561</v>
      </c>
      <c r="C23" s="387">
        <v>1.5812999999999999</v>
      </c>
      <c r="D23" s="387">
        <v>0</v>
      </c>
      <c r="E23" s="387"/>
      <c r="F23" s="387">
        <v>2.1570300000000002</v>
      </c>
      <c r="G23" s="387">
        <v>0</v>
      </c>
      <c r="H23" s="387">
        <v>2.1570300000000002</v>
      </c>
      <c r="I23" s="388" t="s">
        <v>219</v>
      </c>
      <c r="J23" s="389" t="s">
        <v>1</v>
      </c>
    </row>
    <row r="24" spans="1:10" ht="14.45" customHeight="1" x14ac:dyDescent="0.2">
      <c r="A24" s="385" t="s">
        <v>575</v>
      </c>
      <c r="B24" s="386" t="s">
        <v>577</v>
      </c>
      <c r="C24" s="387">
        <v>1.5812999999999999</v>
      </c>
      <c r="D24" s="387">
        <v>0</v>
      </c>
      <c r="E24" s="387"/>
      <c r="F24" s="387">
        <v>2.1570300000000002</v>
      </c>
      <c r="G24" s="387">
        <v>0</v>
      </c>
      <c r="H24" s="387">
        <v>2.1570300000000002</v>
      </c>
      <c r="I24" s="388" t="s">
        <v>219</v>
      </c>
      <c r="J24" s="389" t="s">
        <v>567</v>
      </c>
    </row>
    <row r="25" spans="1:10" ht="14.45" customHeight="1" x14ac:dyDescent="0.2">
      <c r="A25" s="385" t="s">
        <v>219</v>
      </c>
      <c r="B25" s="386" t="s">
        <v>219</v>
      </c>
      <c r="C25" s="387" t="s">
        <v>219</v>
      </c>
      <c r="D25" s="387" t="s">
        <v>219</v>
      </c>
      <c r="E25" s="387"/>
      <c r="F25" s="387" t="s">
        <v>219</v>
      </c>
      <c r="G25" s="387" t="s">
        <v>219</v>
      </c>
      <c r="H25" s="387" t="s">
        <v>219</v>
      </c>
      <c r="I25" s="388" t="s">
        <v>219</v>
      </c>
      <c r="J25" s="389" t="s">
        <v>568</v>
      </c>
    </row>
    <row r="26" spans="1:10" ht="14.45" customHeight="1" x14ac:dyDescent="0.2">
      <c r="A26" s="385" t="s">
        <v>578</v>
      </c>
      <c r="B26" s="386" t="s">
        <v>579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0</v>
      </c>
    </row>
    <row r="27" spans="1:10" ht="14.45" customHeight="1" x14ac:dyDescent="0.2">
      <c r="A27" s="385" t="s">
        <v>578</v>
      </c>
      <c r="B27" s="386" t="s">
        <v>561</v>
      </c>
      <c r="C27" s="387">
        <v>2.6824299999999996</v>
      </c>
      <c r="D27" s="387">
        <v>2.7214399999999999</v>
      </c>
      <c r="E27" s="387"/>
      <c r="F27" s="387">
        <v>4.2093899999999991</v>
      </c>
      <c r="G27" s="387">
        <v>0</v>
      </c>
      <c r="H27" s="387">
        <v>4.2093899999999991</v>
      </c>
      <c r="I27" s="388" t="s">
        <v>219</v>
      </c>
      <c r="J27" s="389" t="s">
        <v>1</v>
      </c>
    </row>
    <row r="28" spans="1:10" ht="14.45" customHeight="1" x14ac:dyDescent="0.2">
      <c r="A28" s="385" t="s">
        <v>578</v>
      </c>
      <c r="B28" s="386" t="s">
        <v>580</v>
      </c>
      <c r="C28" s="387">
        <v>2.6824299999999996</v>
      </c>
      <c r="D28" s="387">
        <v>2.7214399999999999</v>
      </c>
      <c r="E28" s="387"/>
      <c r="F28" s="387">
        <v>4.2093899999999991</v>
      </c>
      <c r="G28" s="387">
        <v>0</v>
      </c>
      <c r="H28" s="387">
        <v>4.2093899999999991</v>
      </c>
      <c r="I28" s="388" t="s">
        <v>219</v>
      </c>
      <c r="J28" s="389" t="s">
        <v>567</v>
      </c>
    </row>
    <row r="29" spans="1:10" ht="14.45" customHeight="1" x14ac:dyDescent="0.2">
      <c r="A29" s="385" t="s">
        <v>219</v>
      </c>
      <c r="B29" s="386" t="s">
        <v>219</v>
      </c>
      <c r="C29" s="387" t="s">
        <v>219</v>
      </c>
      <c r="D29" s="387" t="s">
        <v>219</v>
      </c>
      <c r="E29" s="387"/>
      <c r="F29" s="387" t="s">
        <v>219</v>
      </c>
      <c r="G29" s="387" t="s">
        <v>219</v>
      </c>
      <c r="H29" s="387" t="s">
        <v>219</v>
      </c>
      <c r="I29" s="388" t="s">
        <v>219</v>
      </c>
      <c r="J29" s="389" t="s">
        <v>568</v>
      </c>
    </row>
    <row r="30" spans="1:10" ht="14.45" customHeight="1" x14ac:dyDescent="0.2">
      <c r="A30" s="385" t="s">
        <v>581</v>
      </c>
      <c r="B30" s="386" t="s">
        <v>582</v>
      </c>
      <c r="C30" s="387" t="s">
        <v>219</v>
      </c>
      <c r="D30" s="387" t="s">
        <v>219</v>
      </c>
      <c r="E30" s="387"/>
      <c r="F30" s="387" t="s">
        <v>219</v>
      </c>
      <c r="G30" s="387" t="s">
        <v>219</v>
      </c>
      <c r="H30" s="387" t="s">
        <v>219</v>
      </c>
      <c r="I30" s="388" t="s">
        <v>219</v>
      </c>
      <c r="J30" s="389" t="s">
        <v>0</v>
      </c>
    </row>
    <row r="31" spans="1:10" ht="14.45" customHeight="1" x14ac:dyDescent="0.2">
      <c r="A31" s="385" t="s">
        <v>581</v>
      </c>
      <c r="B31" s="386" t="s">
        <v>561</v>
      </c>
      <c r="C31" s="387">
        <v>0</v>
      </c>
      <c r="D31" s="387">
        <v>0</v>
      </c>
      <c r="E31" s="387"/>
      <c r="F31" s="387">
        <v>0.66310999999999998</v>
      </c>
      <c r="G31" s="387">
        <v>0</v>
      </c>
      <c r="H31" s="387">
        <v>0.66310999999999998</v>
      </c>
      <c r="I31" s="388" t="s">
        <v>219</v>
      </c>
      <c r="J31" s="389" t="s">
        <v>1</v>
      </c>
    </row>
    <row r="32" spans="1:10" ht="14.45" customHeight="1" x14ac:dyDescent="0.2">
      <c r="A32" s="385" t="s">
        <v>581</v>
      </c>
      <c r="B32" s="386" t="s">
        <v>583</v>
      </c>
      <c r="C32" s="387">
        <v>0</v>
      </c>
      <c r="D32" s="387">
        <v>0</v>
      </c>
      <c r="E32" s="387"/>
      <c r="F32" s="387">
        <v>0.66310999999999998</v>
      </c>
      <c r="G32" s="387">
        <v>0</v>
      </c>
      <c r="H32" s="387">
        <v>0.66310999999999998</v>
      </c>
      <c r="I32" s="388" t="s">
        <v>219</v>
      </c>
      <c r="J32" s="389" t="s">
        <v>567</v>
      </c>
    </row>
    <row r="33" spans="1:10" ht="14.45" customHeight="1" x14ac:dyDescent="0.2">
      <c r="A33" s="385" t="s">
        <v>219</v>
      </c>
      <c r="B33" s="386" t="s">
        <v>219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568</v>
      </c>
    </row>
    <row r="34" spans="1:10" ht="14.45" customHeight="1" x14ac:dyDescent="0.2">
      <c r="A34" s="385" t="s">
        <v>584</v>
      </c>
      <c r="B34" s="386" t="s">
        <v>585</v>
      </c>
      <c r="C34" s="387" t="s">
        <v>219</v>
      </c>
      <c r="D34" s="387" t="s">
        <v>219</v>
      </c>
      <c r="E34" s="387"/>
      <c r="F34" s="387" t="s">
        <v>219</v>
      </c>
      <c r="G34" s="387" t="s">
        <v>219</v>
      </c>
      <c r="H34" s="387" t="s">
        <v>219</v>
      </c>
      <c r="I34" s="388" t="s">
        <v>219</v>
      </c>
      <c r="J34" s="389" t="s">
        <v>0</v>
      </c>
    </row>
    <row r="35" spans="1:10" ht="14.45" customHeight="1" x14ac:dyDescent="0.2">
      <c r="A35" s="385" t="s">
        <v>584</v>
      </c>
      <c r="B35" s="386" t="s">
        <v>561</v>
      </c>
      <c r="C35" s="387">
        <v>0</v>
      </c>
      <c r="D35" s="387">
        <v>0</v>
      </c>
      <c r="E35" s="387"/>
      <c r="F35" s="387">
        <v>0.24731</v>
      </c>
      <c r="G35" s="387">
        <v>0</v>
      </c>
      <c r="H35" s="387">
        <v>0.24731</v>
      </c>
      <c r="I35" s="388" t="s">
        <v>219</v>
      </c>
      <c r="J35" s="389" t="s">
        <v>1</v>
      </c>
    </row>
    <row r="36" spans="1:10" ht="14.45" customHeight="1" x14ac:dyDescent="0.2">
      <c r="A36" s="385" t="s">
        <v>584</v>
      </c>
      <c r="B36" s="386" t="s">
        <v>586</v>
      </c>
      <c r="C36" s="387">
        <v>0</v>
      </c>
      <c r="D36" s="387">
        <v>0</v>
      </c>
      <c r="E36" s="387"/>
      <c r="F36" s="387">
        <v>0.24731</v>
      </c>
      <c r="G36" s="387">
        <v>0</v>
      </c>
      <c r="H36" s="387">
        <v>0.24731</v>
      </c>
      <c r="I36" s="388" t="s">
        <v>219</v>
      </c>
      <c r="J36" s="389" t="s">
        <v>567</v>
      </c>
    </row>
    <row r="37" spans="1:10" ht="14.45" customHeight="1" x14ac:dyDescent="0.2">
      <c r="A37" s="385" t="s">
        <v>219</v>
      </c>
      <c r="B37" s="386" t="s">
        <v>219</v>
      </c>
      <c r="C37" s="387" t="s">
        <v>219</v>
      </c>
      <c r="D37" s="387" t="s">
        <v>219</v>
      </c>
      <c r="E37" s="387"/>
      <c r="F37" s="387" t="s">
        <v>219</v>
      </c>
      <c r="G37" s="387" t="s">
        <v>219</v>
      </c>
      <c r="H37" s="387" t="s">
        <v>219</v>
      </c>
      <c r="I37" s="388" t="s">
        <v>219</v>
      </c>
      <c r="J37" s="389" t="s">
        <v>568</v>
      </c>
    </row>
    <row r="38" spans="1:10" ht="14.45" customHeight="1" x14ac:dyDescent="0.2">
      <c r="A38" s="385" t="s">
        <v>559</v>
      </c>
      <c r="B38" s="386" t="s">
        <v>562</v>
      </c>
      <c r="C38" s="387">
        <v>44.17118</v>
      </c>
      <c r="D38" s="387">
        <v>27.638869999999997</v>
      </c>
      <c r="E38" s="387"/>
      <c r="F38" s="387">
        <v>65.789680000000004</v>
      </c>
      <c r="G38" s="387">
        <v>0</v>
      </c>
      <c r="H38" s="387">
        <v>65.789680000000004</v>
      </c>
      <c r="I38" s="388" t="s">
        <v>219</v>
      </c>
      <c r="J38" s="389" t="s">
        <v>563</v>
      </c>
    </row>
  </sheetData>
  <mergeCells count="3">
    <mergeCell ref="F3:I3"/>
    <mergeCell ref="C4:D4"/>
    <mergeCell ref="A1:I1"/>
  </mergeCells>
  <conditionalFormatting sqref="F8 F3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8">
    <cfRule type="expression" dxfId="27" priority="5">
      <formula>$H9&gt;0</formula>
    </cfRule>
  </conditionalFormatting>
  <conditionalFormatting sqref="A9:A38">
    <cfRule type="expression" dxfId="26" priority="2">
      <formula>AND($J9&lt;&gt;"mezeraKL",$J9&lt;&gt;"")</formula>
    </cfRule>
  </conditionalFormatting>
  <conditionalFormatting sqref="I9:I38">
    <cfRule type="expression" dxfId="25" priority="6">
      <formula>$I9&gt;1</formula>
    </cfRule>
  </conditionalFormatting>
  <conditionalFormatting sqref="B9:B38">
    <cfRule type="expression" dxfId="24" priority="1">
      <formula>OR($J9="NS",$J9="SumaNS",$J9="Účet")</formula>
    </cfRule>
  </conditionalFormatting>
  <conditionalFormatting sqref="A9:D38 F9:I38">
    <cfRule type="expression" dxfId="23" priority="8">
      <formula>AND($J9&lt;&gt;"",$J9&lt;&gt;"mezeraKL")</formula>
    </cfRule>
  </conditionalFormatting>
  <conditionalFormatting sqref="B9:D38 F9:I3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8 F9:I38">
    <cfRule type="expression" dxfId="21" priority="4">
      <formula>OR($J9="SumaNS",$J9="NS")</formula>
    </cfRule>
  </conditionalFormatting>
  <hyperlinks>
    <hyperlink ref="A2" location="Obsah!A1" display="Zpět na Obsah  KL 01  1.-4.měsíc" xr:uid="{C4D3E3E9-092A-489F-B66B-6123836371D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19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2018</v>
      </c>
      <c r="D3" s="206">
        <v>2019</v>
      </c>
      <c r="E3" s="7"/>
      <c r="F3" s="292">
        <v>2020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385" t="s">
        <v>559</v>
      </c>
      <c r="B5" s="386" t="s">
        <v>560</v>
      </c>
      <c r="C5" s="387" t="s">
        <v>219</v>
      </c>
      <c r="D5" s="387" t="s">
        <v>219</v>
      </c>
      <c r="E5" s="387"/>
      <c r="F5" s="387" t="s">
        <v>219</v>
      </c>
      <c r="G5" s="387" t="s">
        <v>219</v>
      </c>
      <c r="H5" s="387" t="s">
        <v>219</v>
      </c>
      <c r="I5" s="388" t="s">
        <v>219</v>
      </c>
      <c r="J5" s="389" t="s">
        <v>50</v>
      </c>
    </row>
    <row r="6" spans="1:10" ht="14.45" customHeight="1" x14ac:dyDescent="0.2">
      <c r="A6" s="385" t="s">
        <v>559</v>
      </c>
      <c r="B6" s="386" t="s">
        <v>587</v>
      </c>
      <c r="C6" s="387">
        <v>15.353890000000003</v>
      </c>
      <c r="D6" s="387">
        <v>7.7583699999999984</v>
      </c>
      <c r="E6" s="387"/>
      <c r="F6" s="387">
        <v>5.6626599999999998</v>
      </c>
      <c r="G6" s="387">
        <v>0</v>
      </c>
      <c r="H6" s="387">
        <v>5.6626599999999998</v>
      </c>
      <c r="I6" s="388" t="s">
        <v>219</v>
      </c>
      <c r="J6" s="389" t="s">
        <v>1</v>
      </c>
    </row>
    <row r="7" spans="1:10" ht="14.45" customHeight="1" x14ac:dyDescent="0.2">
      <c r="A7" s="385" t="s">
        <v>559</v>
      </c>
      <c r="B7" s="386" t="s">
        <v>588</v>
      </c>
      <c r="C7" s="387">
        <v>6.3217199999999991</v>
      </c>
      <c r="D7" s="387">
        <v>2.16832</v>
      </c>
      <c r="E7" s="387"/>
      <c r="F7" s="387">
        <v>5.4377399999999998</v>
      </c>
      <c r="G7" s="387">
        <v>0</v>
      </c>
      <c r="H7" s="387">
        <v>5.4377399999999998</v>
      </c>
      <c r="I7" s="388" t="s">
        <v>219</v>
      </c>
      <c r="J7" s="389" t="s">
        <v>1</v>
      </c>
    </row>
    <row r="8" spans="1:10" ht="14.45" customHeight="1" x14ac:dyDescent="0.2">
      <c r="A8" s="385" t="s">
        <v>559</v>
      </c>
      <c r="B8" s="386" t="s">
        <v>589</v>
      </c>
      <c r="C8" s="387">
        <v>11.98596</v>
      </c>
      <c r="D8" s="387">
        <v>13.261760000000001</v>
      </c>
      <c r="E8" s="387"/>
      <c r="F8" s="387">
        <v>10.073590000000001</v>
      </c>
      <c r="G8" s="387">
        <v>0</v>
      </c>
      <c r="H8" s="387">
        <v>10.073590000000001</v>
      </c>
      <c r="I8" s="388" t="s">
        <v>219</v>
      </c>
      <c r="J8" s="389" t="s">
        <v>1</v>
      </c>
    </row>
    <row r="9" spans="1:10" ht="14.45" customHeight="1" x14ac:dyDescent="0.2">
      <c r="A9" s="385" t="s">
        <v>559</v>
      </c>
      <c r="B9" s="386" t="s">
        <v>590</v>
      </c>
      <c r="C9" s="387">
        <v>656.5711799999998</v>
      </c>
      <c r="D9" s="387">
        <v>762.96738000000005</v>
      </c>
      <c r="E9" s="387"/>
      <c r="F9" s="387">
        <v>781.76809000000003</v>
      </c>
      <c r="G9" s="387">
        <v>0</v>
      </c>
      <c r="H9" s="387">
        <v>781.76809000000003</v>
      </c>
      <c r="I9" s="388" t="s">
        <v>219</v>
      </c>
      <c r="J9" s="389" t="s">
        <v>1</v>
      </c>
    </row>
    <row r="10" spans="1:10" ht="14.45" customHeight="1" x14ac:dyDescent="0.2">
      <c r="A10" s="385" t="s">
        <v>559</v>
      </c>
      <c r="B10" s="386" t="s">
        <v>591</v>
      </c>
      <c r="C10" s="387">
        <v>318.54311000000001</v>
      </c>
      <c r="D10" s="387">
        <v>423.30297999999988</v>
      </c>
      <c r="E10" s="387"/>
      <c r="F10" s="387">
        <v>-17.247620000000229</v>
      </c>
      <c r="G10" s="387">
        <v>0</v>
      </c>
      <c r="H10" s="387">
        <v>-17.247620000000229</v>
      </c>
      <c r="I10" s="388" t="s">
        <v>219</v>
      </c>
      <c r="J10" s="389" t="s">
        <v>1</v>
      </c>
    </row>
    <row r="11" spans="1:10" ht="14.45" customHeight="1" x14ac:dyDescent="0.2">
      <c r="A11" s="385" t="s">
        <v>559</v>
      </c>
      <c r="B11" s="386" t="s">
        <v>592</v>
      </c>
      <c r="C11" s="387">
        <v>35.3919</v>
      </c>
      <c r="D11" s="387">
        <v>44.65005</v>
      </c>
      <c r="E11" s="387"/>
      <c r="F11" s="387">
        <v>38.358600000000003</v>
      </c>
      <c r="G11" s="387">
        <v>0</v>
      </c>
      <c r="H11" s="387">
        <v>38.358600000000003</v>
      </c>
      <c r="I11" s="388" t="s">
        <v>219</v>
      </c>
      <c r="J11" s="389" t="s">
        <v>1</v>
      </c>
    </row>
    <row r="12" spans="1:10" ht="14.45" customHeight="1" x14ac:dyDescent="0.2">
      <c r="A12" s="385" t="s">
        <v>559</v>
      </c>
      <c r="B12" s="386" t="s">
        <v>593</v>
      </c>
      <c r="C12" s="387">
        <v>142.31555</v>
      </c>
      <c r="D12" s="387">
        <v>158.0795</v>
      </c>
      <c r="E12" s="387"/>
      <c r="F12" s="387">
        <v>181.69301999999996</v>
      </c>
      <c r="G12" s="387">
        <v>0</v>
      </c>
      <c r="H12" s="387">
        <v>181.69301999999996</v>
      </c>
      <c r="I12" s="388" t="s">
        <v>219</v>
      </c>
      <c r="J12" s="389" t="s">
        <v>1</v>
      </c>
    </row>
    <row r="13" spans="1:10" ht="14.45" customHeight="1" x14ac:dyDescent="0.2">
      <c r="A13" s="385" t="s">
        <v>559</v>
      </c>
      <c r="B13" s="386" t="s">
        <v>562</v>
      </c>
      <c r="C13" s="387">
        <v>1186.4833099999998</v>
      </c>
      <c r="D13" s="387">
        <v>1412.1883599999999</v>
      </c>
      <c r="E13" s="387"/>
      <c r="F13" s="387">
        <v>1005.7460799999998</v>
      </c>
      <c r="G13" s="387">
        <v>0</v>
      </c>
      <c r="H13" s="387">
        <v>1005.7460799999998</v>
      </c>
      <c r="I13" s="388" t="s">
        <v>219</v>
      </c>
      <c r="J13" s="389" t="s">
        <v>563</v>
      </c>
    </row>
    <row r="15" spans="1:10" ht="14.45" customHeight="1" x14ac:dyDescent="0.2">
      <c r="A15" s="385" t="s">
        <v>559</v>
      </c>
      <c r="B15" s="386" t="s">
        <v>560</v>
      </c>
      <c r="C15" s="387" t="s">
        <v>219</v>
      </c>
      <c r="D15" s="387" t="s">
        <v>219</v>
      </c>
      <c r="E15" s="387"/>
      <c r="F15" s="387" t="s">
        <v>219</v>
      </c>
      <c r="G15" s="387" t="s">
        <v>219</v>
      </c>
      <c r="H15" s="387" t="s">
        <v>219</v>
      </c>
      <c r="I15" s="388" t="s">
        <v>219</v>
      </c>
      <c r="J15" s="389" t="s">
        <v>50</v>
      </c>
    </row>
    <row r="16" spans="1:10" ht="14.45" customHeight="1" x14ac:dyDescent="0.2">
      <c r="A16" s="385" t="s">
        <v>564</v>
      </c>
      <c r="B16" s="386" t="s">
        <v>565</v>
      </c>
      <c r="C16" s="387" t="s">
        <v>219</v>
      </c>
      <c r="D16" s="387" t="s">
        <v>219</v>
      </c>
      <c r="E16" s="387"/>
      <c r="F16" s="387" t="s">
        <v>219</v>
      </c>
      <c r="G16" s="387" t="s">
        <v>219</v>
      </c>
      <c r="H16" s="387" t="s">
        <v>219</v>
      </c>
      <c r="I16" s="388" t="s">
        <v>219</v>
      </c>
      <c r="J16" s="389" t="s">
        <v>0</v>
      </c>
    </row>
    <row r="17" spans="1:10" ht="14.45" customHeight="1" x14ac:dyDescent="0.2">
      <c r="A17" s="385" t="s">
        <v>564</v>
      </c>
      <c r="B17" s="386" t="s">
        <v>590</v>
      </c>
      <c r="C17" s="387">
        <v>2.5289000000000001</v>
      </c>
      <c r="D17" s="387">
        <v>2.5289000000000001</v>
      </c>
      <c r="E17" s="387"/>
      <c r="F17" s="387">
        <v>7.7318999999999996</v>
      </c>
      <c r="G17" s="387">
        <v>0</v>
      </c>
      <c r="H17" s="387">
        <v>7.7318999999999996</v>
      </c>
      <c r="I17" s="388" t="s">
        <v>219</v>
      </c>
      <c r="J17" s="389" t="s">
        <v>1</v>
      </c>
    </row>
    <row r="18" spans="1:10" ht="14.45" customHeight="1" x14ac:dyDescent="0.2">
      <c r="A18" s="385" t="s">
        <v>564</v>
      </c>
      <c r="B18" s="386" t="s">
        <v>593</v>
      </c>
      <c r="C18" s="387">
        <v>0</v>
      </c>
      <c r="D18" s="387">
        <v>0</v>
      </c>
      <c r="E18" s="387"/>
      <c r="F18" s="387">
        <v>4.0640000000000001</v>
      </c>
      <c r="G18" s="387">
        <v>0</v>
      </c>
      <c r="H18" s="387">
        <v>4.0640000000000001</v>
      </c>
      <c r="I18" s="388" t="s">
        <v>219</v>
      </c>
      <c r="J18" s="389" t="s">
        <v>1</v>
      </c>
    </row>
    <row r="19" spans="1:10" ht="14.45" customHeight="1" x14ac:dyDescent="0.2">
      <c r="A19" s="385" t="s">
        <v>564</v>
      </c>
      <c r="B19" s="386" t="s">
        <v>566</v>
      </c>
      <c r="C19" s="387">
        <v>2.5289000000000001</v>
      </c>
      <c r="D19" s="387">
        <v>2.5289000000000001</v>
      </c>
      <c r="E19" s="387"/>
      <c r="F19" s="387">
        <v>11.7959</v>
      </c>
      <c r="G19" s="387">
        <v>0</v>
      </c>
      <c r="H19" s="387">
        <v>11.7959</v>
      </c>
      <c r="I19" s="388" t="s">
        <v>219</v>
      </c>
      <c r="J19" s="389" t="s">
        <v>567</v>
      </c>
    </row>
    <row r="20" spans="1:10" ht="14.45" customHeight="1" x14ac:dyDescent="0.2">
      <c r="A20" s="385" t="s">
        <v>219</v>
      </c>
      <c r="B20" s="386" t="s">
        <v>219</v>
      </c>
      <c r="C20" s="387" t="s">
        <v>219</v>
      </c>
      <c r="D20" s="387" t="s">
        <v>219</v>
      </c>
      <c r="E20" s="387"/>
      <c r="F20" s="387" t="s">
        <v>219</v>
      </c>
      <c r="G20" s="387" t="s">
        <v>219</v>
      </c>
      <c r="H20" s="387" t="s">
        <v>219</v>
      </c>
      <c r="I20" s="388" t="s">
        <v>219</v>
      </c>
      <c r="J20" s="389" t="s">
        <v>568</v>
      </c>
    </row>
    <row r="21" spans="1:10" ht="14.45" customHeight="1" x14ac:dyDescent="0.2">
      <c r="A21" s="385" t="s">
        <v>581</v>
      </c>
      <c r="B21" s="386" t="s">
        <v>582</v>
      </c>
      <c r="C21" s="387" t="s">
        <v>219</v>
      </c>
      <c r="D21" s="387" t="s">
        <v>219</v>
      </c>
      <c r="E21" s="387"/>
      <c r="F21" s="387" t="s">
        <v>219</v>
      </c>
      <c r="G21" s="387" t="s">
        <v>219</v>
      </c>
      <c r="H21" s="387" t="s">
        <v>219</v>
      </c>
      <c r="I21" s="388" t="s">
        <v>219</v>
      </c>
      <c r="J21" s="389" t="s">
        <v>0</v>
      </c>
    </row>
    <row r="22" spans="1:10" ht="14.45" customHeight="1" x14ac:dyDescent="0.2">
      <c r="A22" s="385" t="s">
        <v>581</v>
      </c>
      <c r="B22" s="386" t="s">
        <v>589</v>
      </c>
      <c r="C22" s="387">
        <v>0</v>
      </c>
      <c r="D22" s="387">
        <v>0</v>
      </c>
      <c r="E22" s="387"/>
      <c r="F22" s="387">
        <v>0.1439</v>
      </c>
      <c r="G22" s="387">
        <v>0</v>
      </c>
      <c r="H22" s="387">
        <v>0.1439</v>
      </c>
      <c r="I22" s="388" t="s">
        <v>219</v>
      </c>
      <c r="J22" s="389" t="s">
        <v>1</v>
      </c>
    </row>
    <row r="23" spans="1:10" ht="14.45" customHeight="1" x14ac:dyDescent="0.2">
      <c r="A23" s="385" t="s">
        <v>581</v>
      </c>
      <c r="B23" s="386" t="s">
        <v>590</v>
      </c>
      <c r="C23" s="387">
        <v>0</v>
      </c>
      <c r="D23" s="387">
        <v>0</v>
      </c>
      <c r="E23" s="387"/>
      <c r="F23" s="387">
        <v>0</v>
      </c>
      <c r="G23" s="387">
        <v>0</v>
      </c>
      <c r="H23" s="387">
        <v>0</v>
      </c>
      <c r="I23" s="388" t="s">
        <v>219</v>
      </c>
      <c r="J23" s="389" t="s">
        <v>1</v>
      </c>
    </row>
    <row r="24" spans="1:10" ht="14.45" customHeight="1" x14ac:dyDescent="0.2">
      <c r="A24" s="385" t="s">
        <v>581</v>
      </c>
      <c r="B24" s="386" t="s">
        <v>593</v>
      </c>
      <c r="C24" s="387">
        <v>0</v>
      </c>
      <c r="D24" s="387">
        <v>0</v>
      </c>
      <c r="E24" s="387"/>
      <c r="F24" s="387">
        <v>2.552</v>
      </c>
      <c r="G24" s="387">
        <v>0</v>
      </c>
      <c r="H24" s="387">
        <v>2.552</v>
      </c>
      <c r="I24" s="388" t="s">
        <v>219</v>
      </c>
      <c r="J24" s="389" t="s">
        <v>1</v>
      </c>
    </row>
    <row r="25" spans="1:10" ht="14.45" customHeight="1" x14ac:dyDescent="0.2">
      <c r="A25" s="385" t="s">
        <v>581</v>
      </c>
      <c r="B25" s="386" t="s">
        <v>583</v>
      </c>
      <c r="C25" s="387">
        <v>0</v>
      </c>
      <c r="D25" s="387">
        <v>0</v>
      </c>
      <c r="E25" s="387"/>
      <c r="F25" s="387">
        <v>2.6959</v>
      </c>
      <c r="G25" s="387">
        <v>0</v>
      </c>
      <c r="H25" s="387">
        <v>2.6959</v>
      </c>
      <c r="I25" s="388" t="s">
        <v>219</v>
      </c>
      <c r="J25" s="389" t="s">
        <v>567</v>
      </c>
    </row>
    <row r="26" spans="1:10" ht="14.45" customHeight="1" x14ac:dyDescent="0.2">
      <c r="A26" s="385" t="s">
        <v>219</v>
      </c>
      <c r="B26" s="386" t="s">
        <v>219</v>
      </c>
      <c r="C26" s="387" t="s">
        <v>219</v>
      </c>
      <c r="D26" s="387" t="s">
        <v>219</v>
      </c>
      <c r="E26" s="387"/>
      <c r="F26" s="387" t="s">
        <v>219</v>
      </c>
      <c r="G26" s="387" t="s">
        <v>219</v>
      </c>
      <c r="H26" s="387" t="s">
        <v>219</v>
      </c>
      <c r="I26" s="388" t="s">
        <v>219</v>
      </c>
      <c r="J26" s="389" t="s">
        <v>568</v>
      </c>
    </row>
    <row r="27" spans="1:10" ht="14.45" customHeight="1" x14ac:dyDescent="0.2">
      <c r="A27" s="385" t="s">
        <v>569</v>
      </c>
      <c r="B27" s="386" t="s">
        <v>570</v>
      </c>
      <c r="C27" s="387" t="s">
        <v>219</v>
      </c>
      <c r="D27" s="387" t="s">
        <v>219</v>
      </c>
      <c r="E27" s="387"/>
      <c r="F27" s="387" t="s">
        <v>219</v>
      </c>
      <c r="G27" s="387" t="s">
        <v>219</v>
      </c>
      <c r="H27" s="387" t="s">
        <v>219</v>
      </c>
      <c r="I27" s="388" t="s">
        <v>219</v>
      </c>
      <c r="J27" s="389" t="s">
        <v>0</v>
      </c>
    </row>
    <row r="28" spans="1:10" ht="14.45" customHeight="1" x14ac:dyDescent="0.2">
      <c r="A28" s="385" t="s">
        <v>569</v>
      </c>
      <c r="B28" s="386" t="s">
        <v>589</v>
      </c>
      <c r="C28" s="387">
        <v>0</v>
      </c>
      <c r="D28" s="387">
        <v>2.3600000000000003E-2</v>
      </c>
      <c r="E28" s="387"/>
      <c r="F28" s="387">
        <v>0</v>
      </c>
      <c r="G28" s="387">
        <v>0</v>
      </c>
      <c r="H28" s="387">
        <v>0</v>
      </c>
      <c r="I28" s="388" t="s">
        <v>219</v>
      </c>
      <c r="J28" s="389" t="s">
        <v>1</v>
      </c>
    </row>
    <row r="29" spans="1:10" ht="14.45" customHeight="1" x14ac:dyDescent="0.2">
      <c r="A29" s="385" t="s">
        <v>569</v>
      </c>
      <c r="B29" s="386" t="s">
        <v>590</v>
      </c>
      <c r="C29" s="387">
        <v>0</v>
      </c>
      <c r="D29" s="387">
        <v>0</v>
      </c>
      <c r="E29" s="387"/>
      <c r="F29" s="387">
        <v>0</v>
      </c>
      <c r="G29" s="387">
        <v>0</v>
      </c>
      <c r="H29" s="387">
        <v>0</v>
      </c>
      <c r="I29" s="388" t="s">
        <v>219</v>
      </c>
      <c r="J29" s="389" t="s">
        <v>1</v>
      </c>
    </row>
    <row r="30" spans="1:10" ht="14.45" customHeight="1" x14ac:dyDescent="0.2">
      <c r="A30" s="385" t="s">
        <v>569</v>
      </c>
      <c r="B30" s="386" t="s">
        <v>593</v>
      </c>
      <c r="C30" s="387">
        <v>0</v>
      </c>
      <c r="D30" s="387">
        <v>0</v>
      </c>
      <c r="E30" s="387"/>
      <c r="F30" s="387">
        <v>2.016</v>
      </c>
      <c r="G30" s="387">
        <v>0</v>
      </c>
      <c r="H30" s="387">
        <v>2.016</v>
      </c>
      <c r="I30" s="388" t="s">
        <v>219</v>
      </c>
      <c r="J30" s="389" t="s">
        <v>1</v>
      </c>
    </row>
    <row r="31" spans="1:10" ht="14.45" customHeight="1" x14ac:dyDescent="0.2">
      <c r="A31" s="385" t="s">
        <v>569</v>
      </c>
      <c r="B31" s="386" t="s">
        <v>571</v>
      </c>
      <c r="C31" s="387">
        <v>0</v>
      </c>
      <c r="D31" s="387">
        <v>2.3600000000000003E-2</v>
      </c>
      <c r="E31" s="387"/>
      <c r="F31" s="387">
        <v>2.016</v>
      </c>
      <c r="G31" s="387">
        <v>0</v>
      </c>
      <c r="H31" s="387">
        <v>2.016</v>
      </c>
      <c r="I31" s="388" t="s">
        <v>219</v>
      </c>
      <c r="J31" s="389" t="s">
        <v>567</v>
      </c>
    </row>
    <row r="32" spans="1:10" ht="14.45" customHeight="1" x14ac:dyDescent="0.2">
      <c r="A32" s="385" t="s">
        <v>219</v>
      </c>
      <c r="B32" s="386" t="s">
        <v>219</v>
      </c>
      <c r="C32" s="387" t="s">
        <v>219</v>
      </c>
      <c r="D32" s="387" t="s">
        <v>219</v>
      </c>
      <c r="E32" s="387"/>
      <c r="F32" s="387" t="s">
        <v>219</v>
      </c>
      <c r="G32" s="387" t="s">
        <v>219</v>
      </c>
      <c r="H32" s="387" t="s">
        <v>219</v>
      </c>
      <c r="I32" s="388" t="s">
        <v>219</v>
      </c>
      <c r="J32" s="389" t="s">
        <v>568</v>
      </c>
    </row>
    <row r="33" spans="1:10" ht="14.45" customHeight="1" x14ac:dyDescent="0.2">
      <c r="A33" s="385" t="s">
        <v>572</v>
      </c>
      <c r="B33" s="386" t="s">
        <v>573</v>
      </c>
      <c r="C33" s="387" t="s">
        <v>219</v>
      </c>
      <c r="D33" s="387" t="s">
        <v>219</v>
      </c>
      <c r="E33" s="387"/>
      <c r="F33" s="387" t="s">
        <v>219</v>
      </c>
      <c r="G33" s="387" t="s">
        <v>219</v>
      </c>
      <c r="H33" s="387" t="s">
        <v>219</v>
      </c>
      <c r="I33" s="388" t="s">
        <v>219</v>
      </c>
      <c r="J33" s="389" t="s">
        <v>0</v>
      </c>
    </row>
    <row r="34" spans="1:10" ht="14.45" customHeight="1" x14ac:dyDescent="0.2">
      <c r="A34" s="385" t="s">
        <v>572</v>
      </c>
      <c r="B34" s="386" t="s">
        <v>587</v>
      </c>
      <c r="C34" s="387">
        <v>0</v>
      </c>
      <c r="D34" s="387">
        <v>0</v>
      </c>
      <c r="E34" s="387"/>
      <c r="F34" s="387">
        <v>0</v>
      </c>
      <c r="G34" s="387">
        <v>0</v>
      </c>
      <c r="H34" s="387">
        <v>0</v>
      </c>
      <c r="I34" s="388" t="s">
        <v>219</v>
      </c>
      <c r="J34" s="389" t="s">
        <v>1</v>
      </c>
    </row>
    <row r="35" spans="1:10" ht="14.45" customHeight="1" x14ac:dyDescent="0.2">
      <c r="A35" s="385" t="s">
        <v>572</v>
      </c>
      <c r="B35" s="386" t="s">
        <v>589</v>
      </c>
      <c r="C35" s="387">
        <v>10.9245</v>
      </c>
      <c r="D35" s="387">
        <v>13.238160000000001</v>
      </c>
      <c r="E35" s="387"/>
      <c r="F35" s="387">
        <v>8.62819</v>
      </c>
      <c r="G35" s="387">
        <v>0</v>
      </c>
      <c r="H35" s="387">
        <v>8.62819</v>
      </c>
      <c r="I35" s="388" t="s">
        <v>219</v>
      </c>
      <c r="J35" s="389" t="s">
        <v>1</v>
      </c>
    </row>
    <row r="36" spans="1:10" ht="14.45" customHeight="1" x14ac:dyDescent="0.2">
      <c r="A36" s="385" t="s">
        <v>572</v>
      </c>
      <c r="B36" s="386" t="s">
        <v>590</v>
      </c>
      <c r="C36" s="387">
        <v>413.22513999999984</v>
      </c>
      <c r="D36" s="387">
        <v>509.87286</v>
      </c>
      <c r="E36" s="387"/>
      <c r="F36" s="387">
        <v>447.39426000000009</v>
      </c>
      <c r="G36" s="387">
        <v>0</v>
      </c>
      <c r="H36" s="387">
        <v>447.39426000000009</v>
      </c>
      <c r="I36" s="388" t="s">
        <v>219</v>
      </c>
      <c r="J36" s="389" t="s">
        <v>1</v>
      </c>
    </row>
    <row r="37" spans="1:10" ht="14.45" customHeight="1" x14ac:dyDescent="0.2">
      <c r="A37" s="385" t="s">
        <v>572</v>
      </c>
      <c r="B37" s="386" t="s">
        <v>591</v>
      </c>
      <c r="C37" s="387">
        <v>318.54311000000001</v>
      </c>
      <c r="D37" s="387">
        <v>423.30297999999988</v>
      </c>
      <c r="E37" s="387"/>
      <c r="F37" s="387">
        <v>-17.247620000000229</v>
      </c>
      <c r="G37" s="387">
        <v>0</v>
      </c>
      <c r="H37" s="387">
        <v>-17.247620000000229</v>
      </c>
      <c r="I37" s="388" t="s">
        <v>219</v>
      </c>
      <c r="J37" s="389" t="s">
        <v>1</v>
      </c>
    </row>
    <row r="38" spans="1:10" ht="14.45" customHeight="1" x14ac:dyDescent="0.2">
      <c r="A38" s="385" t="s">
        <v>572</v>
      </c>
      <c r="B38" s="386" t="s">
        <v>592</v>
      </c>
      <c r="C38" s="387">
        <v>34.291899999999998</v>
      </c>
      <c r="D38" s="387">
        <v>44.110050000000001</v>
      </c>
      <c r="E38" s="387"/>
      <c r="F38" s="387">
        <v>37.5486</v>
      </c>
      <c r="G38" s="387">
        <v>0</v>
      </c>
      <c r="H38" s="387">
        <v>37.5486</v>
      </c>
      <c r="I38" s="388" t="s">
        <v>219</v>
      </c>
      <c r="J38" s="389" t="s">
        <v>1</v>
      </c>
    </row>
    <row r="39" spans="1:10" ht="14.45" customHeight="1" x14ac:dyDescent="0.2">
      <c r="A39" s="385" t="s">
        <v>572</v>
      </c>
      <c r="B39" s="386" t="s">
        <v>593</v>
      </c>
      <c r="C39" s="387">
        <v>106.98824999999999</v>
      </c>
      <c r="D39" s="387">
        <v>115.60850000000001</v>
      </c>
      <c r="E39" s="387"/>
      <c r="F39" s="387">
        <v>133.41251999999997</v>
      </c>
      <c r="G39" s="387">
        <v>0</v>
      </c>
      <c r="H39" s="387">
        <v>133.41251999999997</v>
      </c>
      <c r="I39" s="388" t="s">
        <v>219</v>
      </c>
      <c r="J39" s="389" t="s">
        <v>1</v>
      </c>
    </row>
    <row r="40" spans="1:10" ht="14.45" customHeight="1" x14ac:dyDescent="0.2">
      <c r="A40" s="385" t="s">
        <v>572</v>
      </c>
      <c r="B40" s="386" t="s">
        <v>574</v>
      </c>
      <c r="C40" s="387">
        <v>883.97289999999987</v>
      </c>
      <c r="D40" s="387">
        <v>1106.13255</v>
      </c>
      <c r="E40" s="387"/>
      <c r="F40" s="387">
        <v>609.73594999999989</v>
      </c>
      <c r="G40" s="387">
        <v>0</v>
      </c>
      <c r="H40" s="387">
        <v>609.73594999999989</v>
      </c>
      <c r="I40" s="388" t="s">
        <v>219</v>
      </c>
      <c r="J40" s="389" t="s">
        <v>567</v>
      </c>
    </row>
    <row r="41" spans="1:10" ht="14.45" customHeight="1" x14ac:dyDescent="0.2">
      <c r="A41" s="385" t="s">
        <v>219</v>
      </c>
      <c r="B41" s="386" t="s">
        <v>219</v>
      </c>
      <c r="C41" s="387" t="s">
        <v>219</v>
      </c>
      <c r="D41" s="387" t="s">
        <v>219</v>
      </c>
      <c r="E41" s="387"/>
      <c r="F41" s="387" t="s">
        <v>219</v>
      </c>
      <c r="G41" s="387" t="s">
        <v>219</v>
      </c>
      <c r="H41" s="387" t="s">
        <v>219</v>
      </c>
      <c r="I41" s="388" t="s">
        <v>219</v>
      </c>
      <c r="J41" s="389" t="s">
        <v>568</v>
      </c>
    </row>
    <row r="42" spans="1:10" ht="14.45" customHeight="1" x14ac:dyDescent="0.2">
      <c r="A42" s="385" t="s">
        <v>575</v>
      </c>
      <c r="B42" s="386" t="s">
        <v>576</v>
      </c>
      <c r="C42" s="387" t="s">
        <v>219</v>
      </c>
      <c r="D42" s="387" t="s">
        <v>219</v>
      </c>
      <c r="E42" s="387"/>
      <c r="F42" s="387" t="s">
        <v>219</v>
      </c>
      <c r="G42" s="387" t="s">
        <v>219</v>
      </c>
      <c r="H42" s="387" t="s">
        <v>219</v>
      </c>
      <c r="I42" s="388" t="s">
        <v>219</v>
      </c>
      <c r="J42" s="389" t="s">
        <v>0</v>
      </c>
    </row>
    <row r="43" spans="1:10" ht="14.45" customHeight="1" x14ac:dyDescent="0.2">
      <c r="A43" s="385" t="s">
        <v>575</v>
      </c>
      <c r="B43" s="386" t="s">
        <v>587</v>
      </c>
      <c r="C43" s="387">
        <v>0</v>
      </c>
      <c r="D43" s="387">
        <v>0</v>
      </c>
      <c r="E43" s="387"/>
      <c r="F43" s="387">
        <v>0</v>
      </c>
      <c r="G43" s="387">
        <v>0</v>
      </c>
      <c r="H43" s="387">
        <v>0</v>
      </c>
      <c r="I43" s="388" t="s">
        <v>219</v>
      </c>
      <c r="J43" s="389" t="s">
        <v>1</v>
      </c>
    </row>
    <row r="44" spans="1:10" ht="14.45" customHeight="1" x14ac:dyDescent="0.2">
      <c r="A44" s="385" t="s">
        <v>575</v>
      </c>
      <c r="B44" s="386" t="s">
        <v>588</v>
      </c>
      <c r="C44" s="387">
        <v>4.2575599999999998</v>
      </c>
      <c r="D44" s="387">
        <v>1.87429</v>
      </c>
      <c r="E44" s="387"/>
      <c r="F44" s="387">
        <v>5.4377399999999998</v>
      </c>
      <c r="G44" s="387">
        <v>0</v>
      </c>
      <c r="H44" s="387">
        <v>5.4377399999999998</v>
      </c>
      <c r="I44" s="388" t="s">
        <v>219</v>
      </c>
      <c r="J44" s="389" t="s">
        <v>1</v>
      </c>
    </row>
    <row r="45" spans="1:10" ht="14.45" customHeight="1" x14ac:dyDescent="0.2">
      <c r="A45" s="385" t="s">
        <v>575</v>
      </c>
      <c r="B45" s="386" t="s">
        <v>589</v>
      </c>
      <c r="C45" s="387">
        <v>0.98</v>
      </c>
      <c r="D45" s="387">
        <v>0</v>
      </c>
      <c r="E45" s="387"/>
      <c r="F45" s="387">
        <v>0</v>
      </c>
      <c r="G45" s="387">
        <v>0</v>
      </c>
      <c r="H45" s="387">
        <v>0</v>
      </c>
      <c r="I45" s="388" t="s">
        <v>219</v>
      </c>
      <c r="J45" s="389" t="s">
        <v>1</v>
      </c>
    </row>
    <row r="46" spans="1:10" ht="14.45" customHeight="1" x14ac:dyDescent="0.2">
      <c r="A46" s="385" t="s">
        <v>575</v>
      </c>
      <c r="B46" s="386" t="s">
        <v>590</v>
      </c>
      <c r="C46" s="387">
        <v>239.14176999999995</v>
      </c>
      <c r="D46" s="387">
        <v>250.24799000000004</v>
      </c>
      <c r="E46" s="387"/>
      <c r="F46" s="387">
        <v>323.79843</v>
      </c>
      <c r="G46" s="387">
        <v>0</v>
      </c>
      <c r="H46" s="387">
        <v>323.79843</v>
      </c>
      <c r="I46" s="388" t="s">
        <v>219</v>
      </c>
      <c r="J46" s="389" t="s">
        <v>1</v>
      </c>
    </row>
    <row r="47" spans="1:10" ht="14.45" customHeight="1" x14ac:dyDescent="0.2">
      <c r="A47" s="385" t="s">
        <v>575</v>
      </c>
      <c r="B47" s="386" t="s">
        <v>591</v>
      </c>
      <c r="C47" s="387">
        <v>0</v>
      </c>
      <c r="D47" s="387">
        <v>0</v>
      </c>
      <c r="E47" s="387"/>
      <c r="F47" s="387">
        <v>0</v>
      </c>
      <c r="G47" s="387">
        <v>0</v>
      </c>
      <c r="H47" s="387">
        <v>0</v>
      </c>
      <c r="I47" s="388" t="s">
        <v>219</v>
      </c>
      <c r="J47" s="389" t="s">
        <v>1</v>
      </c>
    </row>
    <row r="48" spans="1:10" ht="14.45" customHeight="1" x14ac:dyDescent="0.2">
      <c r="A48" s="385" t="s">
        <v>575</v>
      </c>
      <c r="B48" s="386" t="s">
        <v>592</v>
      </c>
      <c r="C48" s="387">
        <v>1.1000000000000001</v>
      </c>
      <c r="D48" s="387">
        <v>0.54</v>
      </c>
      <c r="E48" s="387"/>
      <c r="F48" s="387">
        <v>0.81</v>
      </c>
      <c r="G48" s="387">
        <v>0</v>
      </c>
      <c r="H48" s="387">
        <v>0.81</v>
      </c>
      <c r="I48" s="388" t="s">
        <v>219</v>
      </c>
      <c r="J48" s="389" t="s">
        <v>1</v>
      </c>
    </row>
    <row r="49" spans="1:10" ht="14.45" customHeight="1" x14ac:dyDescent="0.2">
      <c r="A49" s="385" t="s">
        <v>575</v>
      </c>
      <c r="B49" s="386" t="s">
        <v>593</v>
      </c>
      <c r="C49" s="387">
        <v>35.327300000000001</v>
      </c>
      <c r="D49" s="387">
        <v>42.470999999999997</v>
      </c>
      <c r="E49" s="387"/>
      <c r="F49" s="387">
        <v>39.018500000000003</v>
      </c>
      <c r="G49" s="387">
        <v>0</v>
      </c>
      <c r="H49" s="387">
        <v>39.018500000000003</v>
      </c>
      <c r="I49" s="388" t="s">
        <v>219</v>
      </c>
      <c r="J49" s="389" t="s">
        <v>1</v>
      </c>
    </row>
    <row r="50" spans="1:10" ht="14.45" customHeight="1" x14ac:dyDescent="0.2">
      <c r="A50" s="385" t="s">
        <v>575</v>
      </c>
      <c r="B50" s="386" t="s">
        <v>577</v>
      </c>
      <c r="C50" s="387">
        <v>280.80662999999993</v>
      </c>
      <c r="D50" s="387">
        <v>295.13328000000001</v>
      </c>
      <c r="E50" s="387"/>
      <c r="F50" s="387">
        <v>369.06467000000004</v>
      </c>
      <c r="G50" s="387">
        <v>0</v>
      </c>
      <c r="H50" s="387">
        <v>369.06467000000004</v>
      </c>
      <c r="I50" s="388" t="s">
        <v>219</v>
      </c>
      <c r="J50" s="389" t="s">
        <v>567</v>
      </c>
    </row>
    <row r="51" spans="1:10" ht="14.45" customHeight="1" x14ac:dyDescent="0.2">
      <c r="A51" s="385" t="s">
        <v>219</v>
      </c>
      <c r="B51" s="386" t="s">
        <v>219</v>
      </c>
      <c r="C51" s="387" t="s">
        <v>219</v>
      </c>
      <c r="D51" s="387" t="s">
        <v>219</v>
      </c>
      <c r="E51" s="387"/>
      <c r="F51" s="387" t="s">
        <v>219</v>
      </c>
      <c r="G51" s="387" t="s">
        <v>219</v>
      </c>
      <c r="H51" s="387" t="s">
        <v>219</v>
      </c>
      <c r="I51" s="388" t="s">
        <v>219</v>
      </c>
      <c r="J51" s="389" t="s">
        <v>568</v>
      </c>
    </row>
    <row r="52" spans="1:10" ht="14.45" customHeight="1" x14ac:dyDescent="0.2">
      <c r="A52" s="385" t="s">
        <v>578</v>
      </c>
      <c r="B52" s="386" t="s">
        <v>579</v>
      </c>
      <c r="C52" s="387" t="s">
        <v>219</v>
      </c>
      <c r="D52" s="387" t="s">
        <v>219</v>
      </c>
      <c r="E52" s="387"/>
      <c r="F52" s="387" t="s">
        <v>219</v>
      </c>
      <c r="G52" s="387" t="s">
        <v>219</v>
      </c>
      <c r="H52" s="387" t="s">
        <v>219</v>
      </c>
      <c r="I52" s="388" t="s">
        <v>219</v>
      </c>
      <c r="J52" s="389" t="s">
        <v>0</v>
      </c>
    </row>
    <row r="53" spans="1:10" ht="14.45" customHeight="1" x14ac:dyDescent="0.2">
      <c r="A53" s="385" t="s">
        <v>578</v>
      </c>
      <c r="B53" s="386" t="s">
        <v>587</v>
      </c>
      <c r="C53" s="387">
        <v>15.353890000000002</v>
      </c>
      <c r="D53" s="387">
        <v>6.0806700000000014</v>
      </c>
      <c r="E53" s="387"/>
      <c r="F53" s="387">
        <v>5.9619099999999996</v>
      </c>
      <c r="G53" s="387">
        <v>0</v>
      </c>
      <c r="H53" s="387">
        <v>5.9619099999999996</v>
      </c>
      <c r="I53" s="388" t="s">
        <v>219</v>
      </c>
      <c r="J53" s="389" t="s">
        <v>1</v>
      </c>
    </row>
    <row r="54" spans="1:10" ht="14.45" customHeight="1" x14ac:dyDescent="0.2">
      <c r="A54" s="385" t="s">
        <v>578</v>
      </c>
      <c r="B54" s="386" t="s">
        <v>588</v>
      </c>
      <c r="C54" s="387">
        <v>2.0641599999999998</v>
      </c>
      <c r="D54" s="387">
        <v>0</v>
      </c>
      <c r="E54" s="387"/>
      <c r="F54" s="387">
        <v>0</v>
      </c>
      <c r="G54" s="387">
        <v>0</v>
      </c>
      <c r="H54" s="387">
        <v>0</v>
      </c>
      <c r="I54" s="388" t="s">
        <v>219</v>
      </c>
      <c r="J54" s="389" t="s">
        <v>1</v>
      </c>
    </row>
    <row r="55" spans="1:10" ht="14.45" customHeight="1" x14ac:dyDescent="0.2">
      <c r="A55" s="385" t="s">
        <v>578</v>
      </c>
      <c r="B55" s="386" t="s">
        <v>589</v>
      </c>
      <c r="C55" s="387">
        <v>8.1459999999999991E-2</v>
      </c>
      <c r="D55" s="387">
        <v>0</v>
      </c>
      <c r="E55" s="387"/>
      <c r="F55" s="387">
        <v>1.3015000000000001</v>
      </c>
      <c r="G55" s="387">
        <v>0</v>
      </c>
      <c r="H55" s="387">
        <v>1.3015000000000001</v>
      </c>
      <c r="I55" s="388" t="s">
        <v>219</v>
      </c>
      <c r="J55" s="389" t="s">
        <v>1</v>
      </c>
    </row>
    <row r="56" spans="1:10" ht="14.45" customHeight="1" x14ac:dyDescent="0.2">
      <c r="A56" s="385" t="s">
        <v>578</v>
      </c>
      <c r="B56" s="386" t="s">
        <v>590</v>
      </c>
      <c r="C56" s="387">
        <v>1.67537</v>
      </c>
      <c r="D56" s="387">
        <v>0.31762999999999997</v>
      </c>
      <c r="E56" s="387"/>
      <c r="F56" s="387">
        <v>2.8435000000000001</v>
      </c>
      <c r="G56" s="387">
        <v>0</v>
      </c>
      <c r="H56" s="387">
        <v>2.8435000000000001</v>
      </c>
      <c r="I56" s="388" t="s">
        <v>219</v>
      </c>
      <c r="J56" s="389" t="s">
        <v>1</v>
      </c>
    </row>
    <row r="57" spans="1:10" ht="14.45" customHeight="1" x14ac:dyDescent="0.2">
      <c r="A57" s="385" t="s">
        <v>578</v>
      </c>
      <c r="B57" s="386" t="s">
        <v>593</v>
      </c>
      <c r="C57" s="387">
        <v>0</v>
      </c>
      <c r="D57" s="387">
        <v>0</v>
      </c>
      <c r="E57" s="387"/>
      <c r="F57" s="387">
        <v>0.63</v>
      </c>
      <c r="G57" s="387">
        <v>0</v>
      </c>
      <c r="H57" s="387">
        <v>0.63</v>
      </c>
      <c r="I57" s="388" t="s">
        <v>219</v>
      </c>
      <c r="J57" s="389" t="s">
        <v>1</v>
      </c>
    </row>
    <row r="58" spans="1:10" ht="14.45" customHeight="1" x14ac:dyDescent="0.2">
      <c r="A58" s="385" t="s">
        <v>578</v>
      </c>
      <c r="B58" s="386" t="s">
        <v>580</v>
      </c>
      <c r="C58" s="387">
        <v>19.174880000000002</v>
      </c>
      <c r="D58" s="387">
        <v>6.3983000000000017</v>
      </c>
      <c r="E58" s="387"/>
      <c r="F58" s="387">
        <v>10.73691</v>
      </c>
      <c r="G58" s="387">
        <v>0</v>
      </c>
      <c r="H58" s="387">
        <v>10.73691</v>
      </c>
      <c r="I58" s="388" t="s">
        <v>219</v>
      </c>
      <c r="J58" s="389" t="s">
        <v>567</v>
      </c>
    </row>
    <row r="59" spans="1:10" ht="14.45" customHeight="1" x14ac:dyDescent="0.2">
      <c r="A59" s="385" t="s">
        <v>219</v>
      </c>
      <c r="B59" s="386" t="s">
        <v>219</v>
      </c>
      <c r="C59" s="387" t="s">
        <v>219</v>
      </c>
      <c r="D59" s="387" t="s">
        <v>219</v>
      </c>
      <c r="E59" s="387"/>
      <c r="F59" s="387" t="s">
        <v>219</v>
      </c>
      <c r="G59" s="387" t="s">
        <v>219</v>
      </c>
      <c r="H59" s="387" t="s">
        <v>219</v>
      </c>
      <c r="I59" s="388" t="s">
        <v>219</v>
      </c>
      <c r="J59" s="389" t="s">
        <v>568</v>
      </c>
    </row>
    <row r="60" spans="1:10" ht="14.45" customHeight="1" x14ac:dyDescent="0.2">
      <c r="A60" s="385" t="s">
        <v>584</v>
      </c>
      <c r="B60" s="386" t="s">
        <v>585</v>
      </c>
      <c r="C60" s="387" t="s">
        <v>219</v>
      </c>
      <c r="D60" s="387" t="s">
        <v>219</v>
      </c>
      <c r="E60" s="387"/>
      <c r="F60" s="387" t="s">
        <v>219</v>
      </c>
      <c r="G60" s="387" t="s">
        <v>219</v>
      </c>
      <c r="H60" s="387" t="s">
        <v>219</v>
      </c>
      <c r="I60" s="388" t="s">
        <v>219</v>
      </c>
      <c r="J60" s="389" t="s">
        <v>0</v>
      </c>
    </row>
    <row r="61" spans="1:10" ht="14.45" customHeight="1" x14ac:dyDescent="0.2">
      <c r="A61" s="385" t="s">
        <v>584</v>
      </c>
      <c r="B61" s="386" t="s">
        <v>587</v>
      </c>
      <c r="C61" s="387">
        <v>9.0949470177292826E-16</v>
      </c>
      <c r="D61" s="387">
        <v>1.6776999999999971</v>
      </c>
      <c r="E61" s="387"/>
      <c r="F61" s="387">
        <v>-0.29925000000000002</v>
      </c>
      <c r="G61" s="387">
        <v>0</v>
      </c>
      <c r="H61" s="387">
        <v>-0.29925000000000002</v>
      </c>
      <c r="I61" s="388" t="s">
        <v>219</v>
      </c>
      <c r="J61" s="389" t="s">
        <v>1</v>
      </c>
    </row>
    <row r="62" spans="1:10" ht="14.45" customHeight="1" x14ac:dyDescent="0.2">
      <c r="A62" s="385" t="s">
        <v>584</v>
      </c>
      <c r="B62" s="386" t="s">
        <v>588</v>
      </c>
      <c r="C62" s="387">
        <v>0</v>
      </c>
      <c r="D62" s="387">
        <v>0.29402999999999996</v>
      </c>
      <c r="E62" s="387"/>
      <c r="F62" s="387">
        <v>0</v>
      </c>
      <c r="G62" s="387">
        <v>0</v>
      </c>
      <c r="H62" s="387">
        <v>0</v>
      </c>
      <c r="I62" s="388" t="s">
        <v>219</v>
      </c>
      <c r="J62" s="389" t="s">
        <v>1</v>
      </c>
    </row>
    <row r="63" spans="1:10" ht="14.45" customHeight="1" x14ac:dyDescent="0.2">
      <c r="A63" s="385" t="s">
        <v>584</v>
      </c>
      <c r="B63" s="386" t="s">
        <v>590</v>
      </c>
      <c r="C63" s="387">
        <v>0</v>
      </c>
      <c r="D63" s="387">
        <v>0</v>
      </c>
      <c r="E63" s="387"/>
      <c r="F63" s="387">
        <v>0</v>
      </c>
      <c r="G63" s="387">
        <v>0</v>
      </c>
      <c r="H63" s="387">
        <v>0</v>
      </c>
      <c r="I63" s="388" t="s">
        <v>219</v>
      </c>
      <c r="J63" s="389" t="s">
        <v>1</v>
      </c>
    </row>
    <row r="64" spans="1:10" ht="14.45" customHeight="1" x14ac:dyDescent="0.2">
      <c r="A64" s="385" t="s">
        <v>584</v>
      </c>
      <c r="B64" s="386" t="s">
        <v>586</v>
      </c>
      <c r="C64" s="387">
        <v>9.0949470177292826E-16</v>
      </c>
      <c r="D64" s="387">
        <v>1.9717299999999971</v>
      </c>
      <c r="E64" s="387"/>
      <c r="F64" s="387">
        <v>-0.29925000000000002</v>
      </c>
      <c r="G64" s="387">
        <v>0</v>
      </c>
      <c r="H64" s="387">
        <v>-0.29925000000000002</v>
      </c>
      <c r="I64" s="388" t="s">
        <v>219</v>
      </c>
      <c r="J64" s="389" t="s">
        <v>567</v>
      </c>
    </row>
    <row r="65" spans="1:10" ht="14.45" customHeight="1" x14ac:dyDescent="0.2">
      <c r="A65" s="385" t="s">
        <v>219</v>
      </c>
      <c r="B65" s="386" t="s">
        <v>219</v>
      </c>
      <c r="C65" s="387" t="s">
        <v>219</v>
      </c>
      <c r="D65" s="387" t="s">
        <v>219</v>
      </c>
      <c r="E65" s="387"/>
      <c r="F65" s="387" t="s">
        <v>219</v>
      </c>
      <c r="G65" s="387" t="s">
        <v>219</v>
      </c>
      <c r="H65" s="387" t="s">
        <v>219</v>
      </c>
      <c r="I65" s="388" t="s">
        <v>219</v>
      </c>
      <c r="J65" s="389" t="s">
        <v>568</v>
      </c>
    </row>
    <row r="66" spans="1:10" ht="14.45" customHeight="1" x14ac:dyDescent="0.2">
      <c r="A66" s="385" t="s">
        <v>559</v>
      </c>
      <c r="B66" s="386" t="s">
        <v>562</v>
      </c>
      <c r="C66" s="387">
        <v>1186.4833099999996</v>
      </c>
      <c r="D66" s="387">
        <v>1412.1883599999999</v>
      </c>
      <c r="E66" s="387"/>
      <c r="F66" s="387">
        <v>1005.7460799999997</v>
      </c>
      <c r="G66" s="387">
        <v>0</v>
      </c>
      <c r="H66" s="387">
        <v>1005.7460799999997</v>
      </c>
      <c r="I66" s="388" t="s">
        <v>219</v>
      </c>
      <c r="J66" s="389" t="s">
        <v>563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 xr:uid="{0EA5DF93-D9E0-4D9B-BCD2-027E8D18D4FB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780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20.254964986435628</v>
      </c>
      <c r="J3" s="74">
        <f>SUBTOTAL(9,J5:J1048576)</f>
        <v>140761.75</v>
      </c>
      <c r="K3" s="75">
        <f>SUBTOTAL(9,K5:K1048576)</f>
        <v>2851124.3176794052</v>
      </c>
    </row>
    <row r="4" spans="1:11" s="181" customFormat="1" ht="14.45" customHeight="1" thickBot="1" x14ac:dyDescent="0.25">
      <c r="A4" s="390" t="s">
        <v>4</v>
      </c>
      <c r="B4" s="391" t="s">
        <v>5</v>
      </c>
      <c r="C4" s="391" t="s">
        <v>0</v>
      </c>
      <c r="D4" s="391" t="s">
        <v>6</v>
      </c>
      <c r="E4" s="391" t="s">
        <v>7</v>
      </c>
      <c r="F4" s="391" t="s">
        <v>1</v>
      </c>
      <c r="G4" s="391" t="s">
        <v>52</v>
      </c>
      <c r="H4" s="392" t="s">
        <v>8</v>
      </c>
      <c r="I4" s="393" t="s">
        <v>113</v>
      </c>
      <c r="J4" s="393" t="s">
        <v>9</v>
      </c>
      <c r="K4" s="394" t="s">
        <v>121</v>
      </c>
    </row>
    <row r="5" spans="1:11" ht="14.45" customHeight="1" x14ac:dyDescent="0.2">
      <c r="A5" s="395" t="s">
        <v>559</v>
      </c>
      <c r="B5" s="396" t="s">
        <v>560</v>
      </c>
      <c r="C5" s="397" t="s">
        <v>564</v>
      </c>
      <c r="D5" s="398" t="s">
        <v>565</v>
      </c>
      <c r="E5" s="397" t="s">
        <v>594</v>
      </c>
      <c r="F5" s="398" t="s">
        <v>595</v>
      </c>
      <c r="G5" s="397" t="s">
        <v>596</v>
      </c>
      <c r="H5" s="397" t="s">
        <v>597</v>
      </c>
      <c r="I5" s="399">
        <v>257.73000081380206</v>
      </c>
      <c r="J5" s="399">
        <v>30</v>
      </c>
      <c r="K5" s="400">
        <v>7731.89990234375</v>
      </c>
    </row>
    <row r="6" spans="1:11" ht="14.45" customHeight="1" x14ac:dyDescent="0.2">
      <c r="A6" s="401" t="s">
        <v>559</v>
      </c>
      <c r="B6" s="402" t="s">
        <v>560</v>
      </c>
      <c r="C6" s="403" t="s">
        <v>564</v>
      </c>
      <c r="D6" s="404" t="s">
        <v>565</v>
      </c>
      <c r="E6" s="403" t="s">
        <v>598</v>
      </c>
      <c r="F6" s="404" t="s">
        <v>599</v>
      </c>
      <c r="G6" s="403" t="s">
        <v>600</v>
      </c>
      <c r="H6" s="403" t="s">
        <v>601</v>
      </c>
      <c r="I6" s="405">
        <v>0.76333332061767578</v>
      </c>
      <c r="J6" s="405">
        <v>1600</v>
      </c>
      <c r="K6" s="406">
        <v>1228</v>
      </c>
    </row>
    <row r="7" spans="1:11" ht="14.45" customHeight="1" x14ac:dyDescent="0.2">
      <c r="A7" s="401" t="s">
        <v>559</v>
      </c>
      <c r="B7" s="402" t="s">
        <v>560</v>
      </c>
      <c r="C7" s="403" t="s">
        <v>564</v>
      </c>
      <c r="D7" s="404" t="s">
        <v>565</v>
      </c>
      <c r="E7" s="403" t="s">
        <v>598</v>
      </c>
      <c r="F7" s="404" t="s">
        <v>599</v>
      </c>
      <c r="G7" s="403" t="s">
        <v>602</v>
      </c>
      <c r="H7" s="403" t="s">
        <v>603</v>
      </c>
      <c r="I7" s="405">
        <v>0.78750000894069672</v>
      </c>
      <c r="J7" s="405">
        <v>2400</v>
      </c>
      <c r="K7" s="406">
        <v>1900</v>
      </c>
    </row>
    <row r="8" spans="1:11" ht="14.45" customHeight="1" x14ac:dyDescent="0.2">
      <c r="A8" s="401" t="s">
        <v>559</v>
      </c>
      <c r="B8" s="402" t="s">
        <v>560</v>
      </c>
      <c r="C8" s="403" t="s">
        <v>564</v>
      </c>
      <c r="D8" s="404" t="s">
        <v>565</v>
      </c>
      <c r="E8" s="403" t="s">
        <v>598</v>
      </c>
      <c r="F8" s="404" t="s">
        <v>599</v>
      </c>
      <c r="G8" s="403" t="s">
        <v>604</v>
      </c>
      <c r="H8" s="403" t="s">
        <v>605</v>
      </c>
      <c r="I8" s="405">
        <v>0.77999997138977051</v>
      </c>
      <c r="J8" s="405">
        <v>1200</v>
      </c>
      <c r="K8" s="406">
        <v>936</v>
      </c>
    </row>
    <row r="9" spans="1:11" ht="14.45" customHeight="1" x14ac:dyDescent="0.2">
      <c r="A9" s="401" t="s">
        <v>559</v>
      </c>
      <c r="B9" s="402" t="s">
        <v>560</v>
      </c>
      <c r="C9" s="403" t="s">
        <v>581</v>
      </c>
      <c r="D9" s="404" t="s">
        <v>582</v>
      </c>
      <c r="E9" s="403" t="s">
        <v>606</v>
      </c>
      <c r="F9" s="404" t="s">
        <v>607</v>
      </c>
      <c r="G9" s="403" t="s">
        <v>608</v>
      </c>
      <c r="H9" s="403" t="s">
        <v>609</v>
      </c>
      <c r="I9" s="405">
        <v>1.1699999570846558</v>
      </c>
      <c r="J9" s="405">
        <v>8</v>
      </c>
      <c r="K9" s="406">
        <v>9.3599996566772461</v>
      </c>
    </row>
    <row r="10" spans="1:11" ht="14.45" customHeight="1" x14ac:dyDescent="0.2">
      <c r="A10" s="401" t="s">
        <v>559</v>
      </c>
      <c r="B10" s="402" t="s">
        <v>560</v>
      </c>
      <c r="C10" s="403" t="s">
        <v>581</v>
      </c>
      <c r="D10" s="404" t="s">
        <v>582</v>
      </c>
      <c r="E10" s="403" t="s">
        <v>606</v>
      </c>
      <c r="F10" s="404" t="s">
        <v>607</v>
      </c>
      <c r="G10" s="403" t="s">
        <v>610</v>
      </c>
      <c r="H10" s="403" t="s">
        <v>611</v>
      </c>
      <c r="I10" s="405">
        <v>13.010000228881836</v>
      </c>
      <c r="J10" s="405">
        <v>5</v>
      </c>
      <c r="K10" s="406">
        <v>65.050003051757813</v>
      </c>
    </row>
    <row r="11" spans="1:11" ht="14.45" customHeight="1" x14ac:dyDescent="0.2">
      <c r="A11" s="401" t="s">
        <v>559</v>
      </c>
      <c r="B11" s="402" t="s">
        <v>560</v>
      </c>
      <c r="C11" s="403" t="s">
        <v>581</v>
      </c>
      <c r="D11" s="404" t="s">
        <v>582</v>
      </c>
      <c r="E11" s="403" t="s">
        <v>606</v>
      </c>
      <c r="F11" s="404" t="s">
        <v>607</v>
      </c>
      <c r="G11" s="403" t="s">
        <v>612</v>
      </c>
      <c r="H11" s="403" t="s">
        <v>613</v>
      </c>
      <c r="I11" s="405">
        <v>0.37999999523162842</v>
      </c>
      <c r="J11" s="405">
        <v>50</v>
      </c>
      <c r="K11" s="406">
        <v>19</v>
      </c>
    </row>
    <row r="12" spans="1:11" ht="14.45" customHeight="1" x14ac:dyDescent="0.2">
      <c r="A12" s="401" t="s">
        <v>559</v>
      </c>
      <c r="B12" s="402" t="s">
        <v>560</v>
      </c>
      <c r="C12" s="403" t="s">
        <v>581</v>
      </c>
      <c r="D12" s="404" t="s">
        <v>582</v>
      </c>
      <c r="E12" s="403" t="s">
        <v>606</v>
      </c>
      <c r="F12" s="404" t="s">
        <v>607</v>
      </c>
      <c r="G12" s="403" t="s">
        <v>614</v>
      </c>
      <c r="H12" s="403" t="s">
        <v>615</v>
      </c>
      <c r="I12" s="405">
        <v>25.25</v>
      </c>
      <c r="J12" s="405">
        <v>2</v>
      </c>
      <c r="K12" s="406">
        <v>50.490001678466797</v>
      </c>
    </row>
    <row r="13" spans="1:11" ht="14.45" customHeight="1" x14ac:dyDescent="0.2">
      <c r="A13" s="401" t="s">
        <v>559</v>
      </c>
      <c r="B13" s="402" t="s">
        <v>560</v>
      </c>
      <c r="C13" s="403" t="s">
        <v>581</v>
      </c>
      <c r="D13" s="404" t="s">
        <v>582</v>
      </c>
      <c r="E13" s="403" t="s">
        <v>598</v>
      </c>
      <c r="F13" s="404" t="s">
        <v>599</v>
      </c>
      <c r="G13" s="403" t="s">
        <v>600</v>
      </c>
      <c r="H13" s="403" t="s">
        <v>601</v>
      </c>
      <c r="I13" s="405">
        <v>0.73000001907348633</v>
      </c>
      <c r="J13" s="405">
        <v>800</v>
      </c>
      <c r="K13" s="406">
        <v>584</v>
      </c>
    </row>
    <row r="14" spans="1:11" ht="14.45" customHeight="1" x14ac:dyDescent="0.2">
      <c r="A14" s="401" t="s">
        <v>559</v>
      </c>
      <c r="B14" s="402" t="s">
        <v>560</v>
      </c>
      <c r="C14" s="403" t="s">
        <v>581</v>
      </c>
      <c r="D14" s="404" t="s">
        <v>582</v>
      </c>
      <c r="E14" s="403" t="s">
        <v>598</v>
      </c>
      <c r="F14" s="404" t="s">
        <v>599</v>
      </c>
      <c r="G14" s="403" t="s">
        <v>602</v>
      </c>
      <c r="H14" s="403" t="s">
        <v>603</v>
      </c>
      <c r="I14" s="405">
        <v>0.7600000103314718</v>
      </c>
      <c r="J14" s="405">
        <v>1600</v>
      </c>
      <c r="K14" s="406">
        <v>1220</v>
      </c>
    </row>
    <row r="15" spans="1:11" ht="14.45" customHeight="1" x14ac:dyDescent="0.2">
      <c r="A15" s="401" t="s">
        <v>559</v>
      </c>
      <c r="B15" s="402" t="s">
        <v>560</v>
      </c>
      <c r="C15" s="403" t="s">
        <v>581</v>
      </c>
      <c r="D15" s="404" t="s">
        <v>582</v>
      </c>
      <c r="E15" s="403" t="s">
        <v>598</v>
      </c>
      <c r="F15" s="404" t="s">
        <v>599</v>
      </c>
      <c r="G15" s="403" t="s">
        <v>604</v>
      </c>
      <c r="H15" s="403" t="s">
        <v>605</v>
      </c>
      <c r="I15" s="405">
        <v>0.73999997973442078</v>
      </c>
      <c r="J15" s="405">
        <v>1000</v>
      </c>
      <c r="K15" s="406">
        <v>748</v>
      </c>
    </row>
    <row r="16" spans="1:11" ht="14.45" customHeight="1" x14ac:dyDescent="0.2">
      <c r="A16" s="401" t="s">
        <v>559</v>
      </c>
      <c r="B16" s="402" t="s">
        <v>560</v>
      </c>
      <c r="C16" s="403" t="s">
        <v>569</v>
      </c>
      <c r="D16" s="404" t="s">
        <v>570</v>
      </c>
      <c r="E16" s="403" t="s">
        <v>598</v>
      </c>
      <c r="F16" s="404" t="s">
        <v>599</v>
      </c>
      <c r="G16" s="403" t="s">
        <v>600</v>
      </c>
      <c r="H16" s="403" t="s">
        <v>601</v>
      </c>
      <c r="I16" s="405">
        <v>0.62999999523162842</v>
      </c>
      <c r="J16" s="405">
        <v>1600</v>
      </c>
      <c r="K16" s="406">
        <v>1008</v>
      </c>
    </row>
    <row r="17" spans="1:11" ht="14.45" customHeight="1" x14ac:dyDescent="0.2">
      <c r="A17" s="401" t="s">
        <v>559</v>
      </c>
      <c r="B17" s="402" t="s">
        <v>560</v>
      </c>
      <c r="C17" s="403" t="s">
        <v>569</v>
      </c>
      <c r="D17" s="404" t="s">
        <v>570</v>
      </c>
      <c r="E17" s="403" t="s">
        <v>598</v>
      </c>
      <c r="F17" s="404" t="s">
        <v>599</v>
      </c>
      <c r="G17" s="403" t="s">
        <v>602</v>
      </c>
      <c r="H17" s="403" t="s">
        <v>603</v>
      </c>
      <c r="I17" s="405">
        <v>0.62999999523162842</v>
      </c>
      <c r="J17" s="405">
        <v>1600</v>
      </c>
      <c r="K17" s="406">
        <v>1008</v>
      </c>
    </row>
    <row r="18" spans="1:11" ht="14.45" customHeight="1" x14ac:dyDescent="0.2">
      <c r="A18" s="401" t="s">
        <v>559</v>
      </c>
      <c r="B18" s="402" t="s">
        <v>560</v>
      </c>
      <c r="C18" s="403" t="s">
        <v>572</v>
      </c>
      <c r="D18" s="404" t="s">
        <v>573</v>
      </c>
      <c r="E18" s="403" t="s">
        <v>606</v>
      </c>
      <c r="F18" s="404" t="s">
        <v>607</v>
      </c>
      <c r="G18" s="403" t="s">
        <v>616</v>
      </c>
      <c r="H18" s="403" t="s">
        <v>617</v>
      </c>
      <c r="I18" s="405">
        <v>0.50428571019853863</v>
      </c>
      <c r="J18" s="405">
        <v>16500</v>
      </c>
      <c r="K18" s="406">
        <v>8323.0900268554688</v>
      </c>
    </row>
    <row r="19" spans="1:11" ht="14.45" customHeight="1" x14ac:dyDescent="0.2">
      <c r="A19" s="401" t="s">
        <v>559</v>
      </c>
      <c r="B19" s="402" t="s">
        <v>560</v>
      </c>
      <c r="C19" s="403" t="s">
        <v>572</v>
      </c>
      <c r="D19" s="404" t="s">
        <v>573</v>
      </c>
      <c r="E19" s="403" t="s">
        <v>606</v>
      </c>
      <c r="F19" s="404" t="s">
        <v>607</v>
      </c>
      <c r="G19" s="403" t="s">
        <v>618</v>
      </c>
      <c r="H19" s="403" t="s">
        <v>619</v>
      </c>
      <c r="I19" s="405">
        <v>30.510000228881836</v>
      </c>
      <c r="J19" s="405">
        <v>10</v>
      </c>
      <c r="K19" s="406">
        <v>305.10000610351563</v>
      </c>
    </row>
    <row r="20" spans="1:11" ht="14.45" customHeight="1" x14ac:dyDescent="0.2">
      <c r="A20" s="401" t="s">
        <v>559</v>
      </c>
      <c r="B20" s="402" t="s">
        <v>560</v>
      </c>
      <c r="C20" s="403" t="s">
        <v>572</v>
      </c>
      <c r="D20" s="404" t="s">
        <v>573</v>
      </c>
      <c r="E20" s="403" t="s">
        <v>594</v>
      </c>
      <c r="F20" s="404" t="s">
        <v>595</v>
      </c>
      <c r="G20" s="403" t="s">
        <v>620</v>
      </c>
      <c r="H20" s="403" t="s">
        <v>621</v>
      </c>
      <c r="I20" s="405">
        <v>0.80000001192092896</v>
      </c>
      <c r="J20" s="405">
        <v>4000</v>
      </c>
      <c r="K20" s="406">
        <v>3196.5400390625</v>
      </c>
    </row>
    <row r="21" spans="1:11" ht="14.45" customHeight="1" x14ac:dyDescent="0.2">
      <c r="A21" s="401" t="s">
        <v>559</v>
      </c>
      <c r="B21" s="402" t="s">
        <v>560</v>
      </c>
      <c r="C21" s="403" t="s">
        <v>572</v>
      </c>
      <c r="D21" s="404" t="s">
        <v>573</v>
      </c>
      <c r="E21" s="403" t="s">
        <v>594</v>
      </c>
      <c r="F21" s="404" t="s">
        <v>595</v>
      </c>
      <c r="G21" s="403" t="s">
        <v>622</v>
      </c>
      <c r="H21" s="403" t="s">
        <v>623</v>
      </c>
      <c r="I21" s="405">
        <v>124.93000030517578</v>
      </c>
      <c r="J21" s="405">
        <v>150</v>
      </c>
      <c r="K21" s="406">
        <v>18739.880859375</v>
      </c>
    </row>
    <row r="22" spans="1:11" ht="14.45" customHeight="1" x14ac:dyDescent="0.2">
      <c r="A22" s="401" t="s">
        <v>559</v>
      </c>
      <c r="B22" s="402" t="s">
        <v>560</v>
      </c>
      <c r="C22" s="403" t="s">
        <v>572</v>
      </c>
      <c r="D22" s="404" t="s">
        <v>573</v>
      </c>
      <c r="E22" s="403" t="s">
        <v>594</v>
      </c>
      <c r="F22" s="404" t="s">
        <v>595</v>
      </c>
      <c r="G22" s="403" t="s">
        <v>624</v>
      </c>
      <c r="H22" s="403" t="s">
        <v>625</v>
      </c>
      <c r="I22" s="405">
        <v>54.450000762939453</v>
      </c>
      <c r="J22" s="405">
        <v>1000</v>
      </c>
      <c r="K22" s="406">
        <v>54450</v>
      </c>
    </row>
    <row r="23" spans="1:11" ht="14.45" customHeight="1" x14ac:dyDescent="0.2">
      <c r="A23" s="401" t="s">
        <v>559</v>
      </c>
      <c r="B23" s="402" t="s">
        <v>560</v>
      </c>
      <c r="C23" s="403" t="s">
        <v>572</v>
      </c>
      <c r="D23" s="404" t="s">
        <v>573</v>
      </c>
      <c r="E23" s="403" t="s">
        <v>594</v>
      </c>
      <c r="F23" s="404" t="s">
        <v>595</v>
      </c>
      <c r="G23" s="403" t="s">
        <v>626</v>
      </c>
      <c r="H23" s="403" t="s">
        <v>627</v>
      </c>
      <c r="I23" s="405">
        <v>15.924285888671875</v>
      </c>
      <c r="J23" s="405">
        <v>1900</v>
      </c>
      <c r="K23" s="406">
        <v>30257</v>
      </c>
    </row>
    <row r="24" spans="1:11" ht="14.45" customHeight="1" x14ac:dyDescent="0.2">
      <c r="A24" s="401" t="s">
        <v>559</v>
      </c>
      <c r="B24" s="402" t="s">
        <v>560</v>
      </c>
      <c r="C24" s="403" t="s">
        <v>572</v>
      </c>
      <c r="D24" s="404" t="s">
        <v>573</v>
      </c>
      <c r="E24" s="403" t="s">
        <v>594</v>
      </c>
      <c r="F24" s="404" t="s">
        <v>595</v>
      </c>
      <c r="G24" s="403" t="s">
        <v>628</v>
      </c>
      <c r="H24" s="403" t="s">
        <v>629</v>
      </c>
      <c r="I24" s="405">
        <v>11.737999725341798</v>
      </c>
      <c r="J24" s="405">
        <v>350</v>
      </c>
      <c r="K24" s="406">
        <v>4108.0400390625</v>
      </c>
    </row>
    <row r="25" spans="1:11" ht="14.45" customHeight="1" x14ac:dyDescent="0.2">
      <c r="A25" s="401" t="s">
        <v>559</v>
      </c>
      <c r="B25" s="402" t="s">
        <v>560</v>
      </c>
      <c r="C25" s="403" t="s">
        <v>572</v>
      </c>
      <c r="D25" s="404" t="s">
        <v>573</v>
      </c>
      <c r="E25" s="403" t="s">
        <v>594</v>
      </c>
      <c r="F25" s="404" t="s">
        <v>595</v>
      </c>
      <c r="G25" s="403" t="s">
        <v>630</v>
      </c>
      <c r="H25" s="403" t="s">
        <v>631</v>
      </c>
      <c r="I25" s="405">
        <v>562.6500244140625</v>
      </c>
      <c r="J25" s="405">
        <v>12</v>
      </c>
      <c r="K25" s="406">
        <v>6751.7998046875</v>
      </c>
    </row>
    <row r="26" spans="1:11" ht="14.45" customHeight="1" x14ac:dyDescent="0.2">
      <c r="A26" s="401" t="s">
        <v>559</v>
      </c>
      <c r="B26" s="402" t="s">
        <v>560</v>
      </c>
      <c r="C26" s="403" t="s">
        <v>572</v>
      </c>
      <c r="D26" s="404" t="s">
        <v>573</v>
      </c>
      <c r="E26" s="403" t="s">
        <v>594</v>
      </c>
      <c r="F26" s="404" t="s">
        <v>595</v>
      </c>
      <c r="G26" s="403" t="s">
        <v>632</v>
      </c>
      <c r="H26" s="403" t="s">
        <v>633</v>
      </c>
      <c r="I26" s="405">
        <v>562.6500244140625</v>
      </c>
      <c r="J26" s="405">
        <v>984</v>
      </c>
      <c r="K26" s="406">
        <v>553647.6015625</v>
      </c>
    </row>
    <row r="27" spans="1:11" ht="14.45" customHeight="1" x14ac:dyDescent="0.2">
      <c r="A27" s="401" t="s">
        <v>559</v>
      </c>
      <c r="B27" s="402" t="s">
        <v>560</v>
      </c>
      <c r="C27" s="403" t="s">
        <v>572</v>
      </c>
      <c r="D27" s="404" t="s">
        <v>573</v>
      </c>
      <c r="E27" s="403" t="s">
        <v>594</v>
      </c>
      <c r="F27" s="404" t="s">
        <v>595</v>
      </c>
      <c r="G27" s="403" t="s">
        <v>634</v>
      </c>
      <c r="H27" s="403" t="s">
        <v>635</v>
      </c>
      <c r="I27" s="405">
        <v>0.43999999761581421</v>
      </c>
      <c r="J27" s="405">
        <v>600</v>
      </c>
      <c r="K27" s="406">
        <v>264</v>
      </c>
    </row>
    <row r="28" spans="1:11" ht="14.45" customHeight="1" x14ac:dyDescent="0.2">
      <c r="A28" s="401" t="s">
        <v>559</v>
      </c>
      <c r="B28" s="402" t="s">
        <v>560</v>
      </c>
      <c r="C28" s="403" t="s">
        <v>572</v>
      </c>
      <c r="D28" s="404" t="s">
        <v>573</v>
      </c>
      <c r="E28" s="403" t="s">
        <v>594</v>
      </c>
      <c r="F28" s="404" t="s">
        <v>595</v>
      </c>
      <c r="G28" s="403" t="s">
        <v>636</v>
      </c>
      <c r="H28" s="403" t="s">
        <v>637</v>
      </c>
      <c r="I28" s="405">
        <v>0.57999998331069946</v>
      </c>
      <c r="J28" s="405">
        <v>1500</v>
      </c>
      <c r="K28" s="406">
        <v>870</v>
      </c>
    </row>
    <row r="29" spans="1:11" ht="14.45" customHeight="1" x14ac:dyDescent="0.2">
      <c r="A29" s="401" t="s">
        <v>559</v>
      </c>
      <c r="B29" s="402" t="s">
        <v>560</v>
      </c>
      <c r="C29" s="403" t="s">
        <v>572</v>
      </c>
      <c r="D29" s="404" t="s">
        <v>573</v>
      </c>
      <c r="E29" s="403" t="s">
        <v>594</v>
      </c>
      <c r="F29" s="404" t="s">
        <v>595</v>
      </c>
      <c r="G29" s="403" t="s">
        <v>638</v>
      </c>
      <c r="H29" s="403" t="s">
        <v>639</v>
      </c>
      <c r="I29" s="405">
        <v>2.75</v>
      </c>
      <c r="J29" s="405">
        <v>100</v>
      </c>
      <c r="K29" s="406">
        <v>275</v>
      </c>
    </row>
    <row r="30" spans="1:11" ht="14.45" customHeight="1" x14ac:dyDescent="0.2">
      <c r="A30" s="401" t="s">
        <v>559</v>
      </c>
      <c r="B30" s="402" t="s">
        <v>560</v>
      </c>
      <c r="C30" s="403" t="s">
        <v>572</v>
      </c>
      <c r="D30" s="404" t="s">
        <v>573</v>
      </c>
      <c r="E30" s="403" t="s">
        <v>594</v>
      </c>
      <c r="F30" s="404" t="s">
        <v>595</v>
      </c>
      <c r="G30" s="403" t="s">
        <v>640</v>
      </c>
      <c r="H30" s="403" t="s">
        <v>641</v>
      </c>
      <c r="I30" s="405">
        <v>11.069999694824219</v>
      </c>
      <c r="J30" s="405">
        <v>100</v>
      </c>
      <c r="K30" s="406">
        <v>1107.1500244140625</v>
      </c>
    </row>
    <row r="31" spans="1:11" ht="14.45" customHeight="1" x14ac:dyDescent="0.2">
      <c r="A31" s="401" t="s">
        <v>559</v>
      </c>
      <c r="B31" s="402" t="s">
        <v>560</v>
      </c>
      <c r="C31" s="403" t="s">
        <v>572</v>
      </c>
      <c r="D31" s="404" t="s">
        <v>573</v>
      </c>
      <c r="E31" s="403" t="s">
        <v>594</v>
      </c>
      <c r="F31" s="404" t="s">
        <v>595</v>
      </c>
      <c r="G31" s="403" t="s">
        <v>642</v>
      </c>
      <c r="H31" s="403" t="s">
        <v>643</v>
      </c>
      <c r="I31" s="405">
        <v>6.309999942779541</v>
      </c>
      <c r="J31" s="405">
        <v>4100</v>
      </c>
      <c r="K31" s="406">
        <v>25875.310302734375</v>
      </c>
    </row>
    <row r="32" spans="1:11" ht="14.45" customHeight="1" x14ac:dyDescent="0.2">
      <c r="A32" s="401" t="s">
        <v>559</v>
      </c>
      <c r="B32" s="402" t="s">
        <v>560</v>
      </c>
      <c r="C32" s="403" t="s">
        <v>572</v>
      </c>
      <c r="D32" s="404" t="s">
        <v>573</v>
      </c>
      <c r="E32" s="403" t="s">
        <v>594</v>
      </c>
      <c r="F32" s="404" t="s">
        <v>595</v>
      </c>
      <c r="G32" s="403" t="s">
        <v>644</v>
      </c>
      <c r="H32" s="403" t="s">
        <v>645</v>
      </c>
      <c r="I32" s="405">
        <v>9.1499996185302734</v>
      </c>
      <c r="J32" s="405">
        <v>6000</v>
      </c>
      <c r="K32" s="406">
        <v>54886.7392578125</v>
      </c>
    </row>
    <row r="33" spans="1:11" ht="14.45" customHeight="1" x14ac:dyDescent="0.2">
      <c r="A33" s="401" t="s">
        <v>559</v>
      </c>
      <c r="B33" s="402" t="s">
        <v>560</v>
      </c>
      <c r="C33" s="403" t="s">
        <v>572</v>
      </c>
      <c r="D33" s="404" t="s">
        <v>573</v>
      </c>
      <c r="E33" s="403" t="s">
        <v>594</v>
      </c>
      <c r="F33" s="404" t="s">
        <v>595</v>
      </c>
      <c r="G33" s="403" t="s">
        <v>646</v>
      </c>
      <c r="H33" s="403" t="s">
        <v>647</v>
      </c>
      <c r="I33" s="405">
        <v>4.309999942779541</v>
      </c>
      <c r="J33" s="405">
        <v>1800</v>
      </c>
      <c r="K33" s="406">
        <v>7755.60009765625</v>
      </c>
    </row>
    <row r="34" spans="1:11" ht="14.45" customHeight="1" x14ac:dyDescent="0.2">
      <c r="A34" s="401" t="s">
        <v>559</v>
      </c>
      <c r="B34" s="402" t="s">
        <v>560</v>
      </c>
      <c r="C34" s="403" t="s">
        <v>572</v>
      </c>
      <c r="D34" s="404" t="s">
        <v>573</v>
      </c>
      <c r="E34" s="403" t="s">
        <v>594</v>
      </c>
      <c r="F34" s="404" t="s">
        <v>595</v>
      </c>
      <c r="G34" s="403" t="s">
        <v>648</v>
      </c>
      <c r="H34" s="403" t="s">
        <v>649</v>
      </c>
      <c r="I34" s="405">
        <v>14.649999618530273</v>
      </c>
      <c r="J34" s="405">
        <v>4300</v>
      </c>
      <c r="K34" s="406">
        <v>63000.75</v>
      </c>
    </row>
    <row r="35" spans="1:11" ht="14.45" customHeight="1" x14ac:dyDescent="0.2">
      <c r="A35" s="401" t="s">
        <v>559</v>
      </c>
      <c r="B35" s="402" t="s">
        <v>560</v>
      </c>
      <c r="C35" s="403" t="s">
        <v>572</v>
      </c>
      <c r="D35" s="404" t="s">
        <v>573</v>
      </c>
      <c r="E35" s="403" t="s">
        <v>594</v>
      </c>
      <c r="F35" s="404" t="s">
        <v>595</v>
      </c>
      <c r="G35" s="403" t="s">
        <v>650</v>
      </c>
      <c r="H35" s="403" t="s">
        <v>651</v>
      </c>
      <c r="I35" s="405">
        <v>5.4200000762939453</v>
      </c>
      <c r="J35" s="405">
        <v>2500</v>
      </c>
      <c r="K35" s="406">
        <v>13546.550048828125</v>
      </c>
    </row>
    <row r="36" spans="1:11" ht="14.45" customHeight="1" x14ac:dyDescent="0.2">
      <c r="A36" s="401" t="s">
        <v>559</v>
      </c>
      <c r="B36" s="402" t="s">
        <v>560</v>
      </c>
      <c r="C36" s="403" t="s">
        <v>572</v>
      </c>
      <c r="D36" s="404" t="s">
        <v>573</v>
      </c>
      <c r="E36" s="403" t="s">
        <v>594</v>
      </c>
      <c r="F36" s="404" t="s">
        <v>595</v>
      </c>
      <c r="G36" s="403" t="s">
        <v>652</v>
      </c>
      <c r="H36" s="403" t="s">
        <v>653</v>
      </c>
      <c r="I36" s="405">
        <v>7.4287498593330383</v>
      </c>
      <c r="J36" s="405">
        <v>5795</v>
      </c>
      <c r="K36" s="406">
        <v>43051.85009765625</v>
      </c>
    </row>
    <row r="37" spans="1:11" ht="14.45" customHeight="1" x14ac:dyDescent="0.2">
      <c r="A37" s="401" t="s">
        <v>559</v>
      </c>
      <c r="B37" s="402" t="s">
        <v>560</v>
      </c>
      <c r="C37" s="403" t="s">
        <v>572</v>
      </c>
      <c r="D37" s="404" t="s">
        <v>573</v>
      </c>
      <c r="E37" s="403" t="s">
        <v>594</v>
      </c>
      <c r="F37" s="404" t="s">
        <v>595</v>
      </c>
      <c r="G37" s="403" t="s">
        <v>654</v>
      </c>
      <c r="H37" s="403" t="s">
        <v>655</v>
      </c>
      <c r="I37" s="405">
        <v>2.119999885559082</v>
      </c>
      <c r="J37" s="405">
        <v>100</v>
      </c>
      <c r="K37" s="406">
        <v>212</v>
      </c>
    </row>
    <row r="38" spans="1:11" ht="14.45" customHeight="1" x14ac:dyDescent="0.2">
      <c r="A38" s="401" t="s">
        <v>559</v>
      </c>
      <c r="B38" s="402" t="s">
        <v>560</v>
      </c>
      <c r="C38" s="403" t="s">
        <v>572</v>
      </c>
      <c r="D38" s="404" t="s">
        <v>573</v>
      </c>
      <c r="E38" s="403" t="s">
        <v>594</v>
      </c>
      <c r="F38" s="404" t="s">
        <v>595</v>
      </c>
      <c r="G38" s="403" t="s">
        <v>656</v>
      </c>
      <c r="H38" s="403" t="s">
        <v>657</v>
      </c>
      <c r="I38" s="405">
        <v>8.7600002288818359</v>
      </c>
      <c r="J38" s="405">
        <v>1200</v>
      </c>
      <c r="K38" s="406">
        <v>10512.499755859375</v>
      </c>
    </row>
    <row r="39" spans="1:11" ht="14.45" customHeight="1" x14ac:dyDescent="0.2">
      <c r="A39" s="401" t="s">
        <v>559</v>
      </c>
      <c r="B39" s="402" t="s">
        <v>560</v>
      </c>
      <c r="C39" s="403" t="s">
        <v>572</v>
      </c>
      <c r="D39" s="404" t="s">
        <v>573</v>
      </c>
      <c r="E39" s="403" t="s">
        <v>594</v>
      </c>
      <c r="F39" s="404" t="s">
        <v>595</v>
      </c>
      <c r="G39" s="403" t="s">
        <v>658</v>
      </c>
      <c r="H39" s="403" t="s">
        <v>659</v>
      </c>
      <c r="I39" s="405">
        <v>71.389999389648438</v>
      </c>
      <c r="J39" s="405">
        <v>250</v>
      </c>
      <c r="K39" s="406">
        <v>17847.5</v>
      </c>
    </row>
    <row r="40" spans="1:11" ht="14.45" customHeight="1" x14ac:dyDescent="0.2">
      <c r="A40" s="401" t="s">
        <v>559</v>
      </c>
      <c r="B40" s="402" t="s">
        <v>560</v>
      </c>
      <c r="C40" s="403" t="s">
        <v>572</v>
      </c>
      <c r="D40" s="404" t="s">
        <v>573</v>
      </c>
      <c r="E40" s="403" t="s">
        <v>594</v>
      </c>
      <c r="F40" s="404" t="s">
        <v>595</v>
      </c>
      <c r="G40" s="403" t="s">
        <v>660</v>
      </c>
      <c r="H40" s="403" t="s">
        <v>661</v>
      </c>
      <c r="I40" s="405">
        <v>0.4699999988079071</v>
      </c>
      <c r="J40" s="405">
        <v>3000</v>
      </c>
      <c r="K40" s="406">
        <v>1410</v>
      </c>
    </row>
    <row r="41" spans="1:11" ht="14.45" customHeight="1" x14ac:dyDescent="0.2">
      <c r="A41" s="401" t="s">
        <v>559</v>
      </c>
      <c r="B41" s="402" t="s">
        <v>560</v>
      </c>
      <c r="C41" s="403" t="s">
        <v>572</v>
      </c>
      <c r="D41" s="404" t="s">
        <v>573</v>
      </c>
      <c r="E41" s="403" t="s">
        <v>594</v>
      </c>
      <c r="F41" s="404" t="s">
        <v>595</v>
      </c>
      <c r="G41" s="403" t="s">
        <v>662</v>
      </c>
      <c r="H41" s="403" t="s">
        <v>663</v>
      </c>
      <c r="I41" s="405">
        <v>0.4699999988079071</v>
      </c>
      <c r="J41" s="405">
        <v>2000</v>
      </c>
      <c r="K41" s="406">
        <v>940</v>
      </c>
    </row>
    <row r="42" spans="1:11" ht="14.45" customHeight="1" x14ac:dyDescent="0.2">
      <c r="A42" s="401" t="s">
        <v>559</v>
      </c>
      <c r="B42" s="402" t="s">
        <v>560</v>
      </c>
      <c r="C42" s="403" t="s">
        <v>572</v>
      </c>
      <c r="D42" s="404" t="s">
        <v>573</v>
      </c>
      <c r="E42" s="403" t="s">
        <v>664</v>
      </c>
      <c r="F42" s="404" t="s">
        <v>665</v>
      </c>
      <c r="G42" s="403" t="s">
        <v>666</v>
      </c>
      <c r="H42" s="403" t="s">
        <v>667</v>
      </c>
      <c r="I42" s="405">
        <v>62.640999603271482</v>
      </c>
      <c r="J42" s="405">
        <v>10980</v>
      </c>
      <c r="K42" s="406">
        <v>687811.8408203125</v>
      </c>
    </row>
    <row r="43" spans="1:11" ht="14.45" customHeight="1" x14ac:dyDescent="0.2">
      <c r="A43" s="401" t="s">
        <v>559</v>
      </c>
      <c r="B43" s="402" t="s">
        <v>560</v>
      </c>
      <c r="C43" s="403" t="s">
        <v>572</v>
      </c>
      <c r="D43" s="404" t="s">
        <v>573</v>
      </c>
      <c r="E43" s="403" t="s">
        <v>664</v>
      </c>
      <c r="F43" s="404" t="s">
        <v>665</v>
      </c>
      <c r="G43" s="403" t="s">
        <v>668</v>
      </c>
      <c r="H43" s="403" t="s">
        <v>669</v>
      </c>
      <c r="I43" s="405">
        <v>143.38600158691406</v>
      </c>
      <c r="J43" s="405">
        <v>3460</v>
      </c>
      <c r="K43" s="406">
        <v>496109.59619140625</v>
      </c>
    </row>
    <row r="44" spans="1:11" ht="14.45" customHeight="1" x14ac:dyDescent="0.2">
      <c r="A44" s="401" t="s">
        <v>559</v>
      </c>
      <c r="B44" s="402" t="s">
        <v>560</v>
      </c>
      <c r="C44" s="403" t="s">
        <v>572</v>
      </c>
      <c r="D44" s="404" t="s">
        <v>573</v>
      </c>
      <c r="E44" s="403" t="s">
        <v>664</v>
      </c>
      <c r="F44" s="404" t="s">
        <v>665</v>
      </c>
      <c r="G44" s="403" t="s">
        <v>670</v>
      </c>
      <c r="H44" s="403" t="s">
        <v>671</v>
      </c>
      <c r="I44" s="405">
        <v>94.685001373291016</v>
      </c>
      <c r="J44" s="405">
        <v>1800</v>
      </c>
      <c r="K44" s="406">
        <v>170434.75</v>
      </c>
    </row>
    <row r="45" spans="1:11" ht="14.45" customHeight="1" x14ac:dyDescent="0.2">
      <c r="A45" s="401" t="s">
        <v>559</v>
      </c>
      <c r="B45" s="402" t="s">
        <v>560</v>
      </c>
      <c r="C45" s="403" t="s">
        <v>572</v>
      </c>
      <c r="D45" s="404" t="s">
        <v>573</v>
      </c>
      <c r="E45" s="403" t="s">
        <v>664</v>
      </c>
      <c r="F45" s="404" t="s">
        <v>665</v>
      </c>
      <c r="G45" s="403" t="s">
        <v>672</v>
      </c>
      <c r="H45" s="403" t="s">
        <v>673</v>
      </c>
      <c r="I45" s="405">
        <v>10.159999847412109</v>
      </c>
      <c r="J45" s="405">
        <v>500</v>
      </c>
      <c r="K45" s="406">
        <v>5080</v>
      </c>
    </row>
    <row r="46" spans="1:11" ht="14.45" customHeight="1" x14ac:dyDescent="0.2">
      <c r="A46" s="401" t="s">
        <v>559</v>
      </c>
      <c r="B46" s="402" t="s">
        <v>560</v>
      </c>
      <c r="C46" s="403" t="s">
        <v>572</v>
      </c>
      <c r="D46" s="404" t="s">
        <v>573</v>
      </c>
      <c r="E46" s="403" t="s">
        <v>674</v>
      </c>
      <c r="F46" s="404" t="s">
        <v>675</v>
      </c>
      <c r="G46" s="403" t="s">
        <v>676</v>
      </c>
      <c r="H46" s="403" t="s">
        <v>677</v>
      </c>
      <c r="I46" s="405">
        <v>8.3500003814697266</v>
      </c>
      <c r="J46" s="405">
        <v>3000</v>
      </c>
      <c r="K46" s="406">
        <v>25047</v>
      </c>
    </row>
    <row r="47" spans="1:11" ht="14.45" customHeight="1" x14ac:dyDescent="0.2">
      <c r="A47" s="401" t="s">
        <v>559</v>
      </c>
      <c r="B47" s="402" t="s">
        <v>560</v>
      </c>
      <c r="C47" s="403" t="s">
        <v>572</v>
      </c>
      <c r="D47" s="404" t="s">
        <v>573</v>
      </c>
      <c r="E47" s="403" t="s">
        <v>674</v>
      </c>
      <c r="F47" s="404" t="s">
        <v>675</v>
      </c>
      <c r="G47" s="403" t="s">
        <v>678</v>
      </c>
      <c r="H47" s="403" t="s">
        <v>679</v>
      </c>
      <c r="I47" s="405">
        <v>0.54500001668930054</v>
      </c>
      <c r="J47" s="405">
        <v>17500</v>
      </c>
      <c r="K47" s="406">
        <v>9525</v>
      </c>
    </row>
    <row r="48" spans="1:11" ht="14.45" customHeight="1" x14ac:dyDescent="0.2">
      <c r="A48" s="401" t="s">
        <v>559</v>
      </c>
      <c r="B48" s="402" t="s">
        <v>560</v>
      </c>
      <c r="C48" s="403" t="s">
        <v>572</v>
      </c>
      <c r="D48" s="404" t="s">
        <v>573</v>
      </c>
      <c r="E48" s="403" t="s">
        <v>674</v>
      </c>
      <c r="F48" s="404" t="s">
        <v>675</v>
      </c>
      <c r="G48" s="403" t="s">
        <v>680</v>
      </c>
      <c r="H48" s="403" t="s">
        <v>681</v>
      </c>
      <c r="I48" s="405">
        <v>0.99000000953674316</v>
      </c>
      <c r="J48" s="405">
        <v>3000</v>
      </c>
      <c r="K48" s="406">
        <v>2976.60009765625</v>
      </c>
    </row>
    <row r="49" spans="1:11" ht="14.45" customHeight="1" x14ac:dyDescent="0.2">
      <c r="A49" s="401" t="s">
        <v>559</v>
      </c>
      <c r="B49" s="402" t="s">
        <v>560</v>
      </c>
      <c r="C49" s="403" t="s">
        <v>572</v>
      </c>
      <c r="D49" s="404" t="s">
        <v>573</v>
      </c>
      <c r="E49" s="403" t="s">
        <v>598</v>
      </c>
      <c r="F49" s="404" t="s">
        <v>599</v>
      </c>
      <c r="G49" s="403" t="s">
        <v>682</v>
      </c>
      <c r="H49" s="403" t="s">
        <v>683</v>
      </c>
      <c r="I49" s="405">
        <v>24.200000762939453</v>
      </c>
      <c r="J49" s="405">
        <v>100</v>
      </c>
      <c r="K49" s="406">
        <v>2420</v>
      </c>
    </row>
    <row r="50" spans="1:11" ht="14.45" customHeight="1" x14ac:dyDescent="0.2">
      <c r="A50" s="401" t="s">
        <v>559</v>
      </c>
      <c r="B50" s="402" t="s">
        <v>560</v>
      </c>
      <c r="C50" s="403" t="s">
        <v>572</v>
      </c>
      <c r="D50" s="404" t="s">
        <v>573</v>
      </c>
      <c r="E50" s="403" t="s">
        <v>598</v>
      </c>
      <c r="F50" s="404" t="s">
        <v>599</v>
      </c>
      <c r="G50" s="403" t="s">
        <v>684</v>
      </c>
      <c r="H50" s="403" t="s">
        <v>685</v>
      </c>
      <c r="I50" s="405">
        <v>15.729999542236328</v>
      </c>
      <c r="J50" s="405">
        <v>500</v>
      </c>
      <c r="K50" s="406">
        <v>7865</v>
      </c>
    </row>
    <row r="51" spans="1:11" ht="14.45" customHeight="1" x14ac:dyDescent="0.2">
      <c r="A51" s="401" t="s">
        <v>559</v>
      </c>
      <c r="B51" s="402" t="s">
        <v>560</v>
      </c>
      <c r="C51" s="403" t="s">
        <v>572</v>
      </c>
      <c r="D51" s="404" t="s">
        <v>573</v>
      </c>
      <c r="E51" s="403" t="s">
        <v>598</v>
      </c>
      <c r="F51" s="404" t="s">
        <v>599</v>
      </c>
      <c r="G51" s="403" t="s">
        <v>686</v>
      </c>
      <c r="H51" s="403" t="s">
        <v>687</v>
      </c>
      <c r="I51" s="405">
        <v>15.729999542236328</v>
      </c>
      <c r="J51" s="405">
        <v>450</v>
      </c>
      <c r="K51" s="406">
        <v>7078.5</v>
      </c>
    </row>
    <row r="52" spans="1:11" ht="14.45" customHeight="1" x14ac:dyDescent="0.2">
      <c r="A52" s="401" t="s">
        <v>559</v>
      </c>
      <c r="B52" s="402" t="s">
        <v>560</v>
      </c>
      <c r="C52" s="403" t="s">
        <v>572</v>
      </c>
      <c r="D52" s="404" t="s">
        <v>573</v>
      </c>
      <c r="E52" s="403" t="s">
        <v>598</v>
      </c>
      <c r="F52" s="404" t="s">
        <v>599</v>
      </c>
      <c r="G52" s="403" t="s">
        <v>688</v>
      </c>
      <c r="H52" s="403" t="s">
        <v>689</v>
      </c>
      <c r="I52" s="405">
        <v>15.729999542236328</v>
      </c>
      <c r="J52" s="405">
        <v>50</v>
      </c>
      <c r="K52" s="406">
        <v>786.5</v>
      </c>
    </row>
    <row r="53" spans="1:11" ht="14.45" customHeight="1" x14ac:dyDescent="0.2">
      <c r="A53" s="401" t="s">
        <v>559</v>
      </c>
      <c r="B53" s="402" t="s">
        <v>560</v>
      </c>
      <c r="C53" s="403" t="s">
        <v>572</v>
      </c>
      <c r="D53" s="404" t="s">
        <v>573</v>
      </c>
      <c r="E53" s="403" t="s">
        <v>598</v>
      </c>
      <c r="F53" s="404" t="s">
        <v>599</v>
      </c>
      <c r="G53" s="403" t="s">
        <v>690</v>
      </c>
      <c r="H53" s="403" t="s">
        <v>691</v>
      </c>
      <c r="I53" s="405">
        <v>15.729999542236328</v>
      </c>
      <c r="J53" s="405">
        <v>200</v>
      </c>
      <c r="K53" s="406">
        <v>3146</v>
      </c>
    </row>
    <row r="54" spans="1:11" ht="14.45" customHeight="1" x14ac:dyDescent="0.2">
      <c r="A54" s="401" t="s">
        <v>559</v>
      </c>
      <c r="B54" s="402" t="s">
        <v>560</v>
      </c>
      <c r="C54" s="403" t="s">
        <v>572</v>
      </c>
      <c r="D54" s="404" t="s">
        <v>573</v>
      </c>
      <c r="E54" s="403" t="s">
        <v>598</v>
      </c>
      <c r="F54" s="404" t="s">
        <v>599</v>
      </c>
      <c r="G54" s="403" t="s">
        <v>692</v>
      </c>
      <c r="H54" s="403" t="s">
        <v>693</v>
      </c>
      <c r="I54" s="405">
        <v>10.669999758402506</v>
      </c>
      <c r="J54" s="405">
        <v>300</v>
      </c>
      <c r="K54" s="406">
        <v>3125.4300537109375</v>
      </c>
    </row>
    <row r="55" spans="1:11" ht="14.45" customHeight="1" x14ac:dyDescent="0.2">
      <c r="A55" s="401" t="s">
        <v>559</v>
      </c>
      <c r="B55" s="402" t="s">
        <v>560</v>
      </c>
      <c r="C55" s="403" t="s">
        <v>572</v>
      </c>
      <c r="D55" s="404" t="s">
        <v>573</v>
      </c>
      <c r="E55" s="403" t="s">
        <v>598</v>
      </c>
      <c r="F55" s="404" t="s">
        <v>599</v>
      </c>
      <c r="G55" s="403" t="s">
        <v>694</v>
      </c>
      <c r="H55" s="403" t="s">
        <v>695</v>
      </c>
      <c r="I55" s="405">
        <v>10.542499780654907</v>
      </c>
      <c r="J55" s="405">
        <v>650</v>
      </c>
      <c r="K55" s="406">
        <v>6759.06005859375</v>
      </c>
    </row>
    <row r="56" spans="1:11" ht="14.45" customHeight="1" x14ac:dyDescent="0.2">
      <c r="A56" s="401" t="s">
        <v>559</v>
      </c>
      <c r="B56" s="402" t="s">
        <v>560</v>
      </c>
      <c r="C56" s="403" t="s">
        <v>572</v>
      </c>
      <c r="D56" s="404" t="s">
        <v>573</v>
      </c>
      <c r="E56" s="403" t="s">
        <v>598</v>
      </c>
      <c r="F56" s="404" t="s">
        <v>599</v>
      </c>
      <c r="G56" s="403" t="s">
        <v>696</v>
      </c>
      <c r="H56" s="403" t="s">
        <v>697</v>
      </c>
      <c r="I56" s="405">
        <v>10.669999758402506</v>
      </c>
      <c r="J56" s="405">
        <v>250</v>
      </c>
      <c r="K56" s="406">
        <v>2617.2300415039063</v>
      </c>
    </row>
    <row r="57" spans="1:11" ht="14.45" customHeight="1" x14ac:dyDescent="0.2">
      <c r="A57" s="401" t="s">
        <v>559</v>
      </c>
      <c r="B57" s="402" t="s">
        <v>560</v>
      </c>
      <c r="C57" s="403" t="s">
        <v>572</v>
      </c>
      <c r="D57" s="404" t="s">
        <v>573</v>
      </c>
      <c r="E57" s="403" t="s">
        <v>598</v>
      </c>
      <c r="F57" s="404" t="s">
        <v>599</v>
      </c>
      <c r="G57" s="403" t="s">
        <v>698</v>
      </c>
      <c r="H57" s="403" t="s">
        <v>699</v>
      </c>
      <c r="I57" s="405">
        <v>24.200000762939453</v>
      </c>
      <c r="J57" s="405">
        <v>1600</v>
      </c>
      <c r="K57" s="406">
        <v>38720</v>
      </c>
    </row>
    <row r="58" spans="1:11" ht="14.45" customHeight="1" x14ac:dyDescent="0.2">
      <c r="A58" s="401" t="s">
        <v>559</v>
      </c>
      <c r="B58" s="402" t="s">
        <v>560</v>
      </c>
      <c r="C58" s="403" t="s">
        <v>572</v>
      </c>
      <c r="D58" s="404" t="s">
        <v>573</v>
      </c>
      <c r="E58" s="403" t="s">
        <v>598</v>
      </c>
      <c r="F58" s="404" t="s">
        <v>599</v>
      </c>
      <c r="G58" s="403" t="s">
        <v>700</v>
      </c>
      <c r="H58" s="403" t="s">
        <v>701</v>
      </c>
      <c r="I58" s="405">
        <v>24.200000762939453</v>
      </c>
      <c r="J58" s="405">
        <v>2200</v>
      </c>
      <c r="K58" s="406">
        <v>53240</v>
      </c>
    </row>
    <row r="59" spans="1:11" ht="14.45" customHeight="1" x14ac:dyDescent="0.2">
      <c r="A59" s="401" t="s">
        <v>559</v>
      </c>
      <c r="B59" s="402" t="s">
        <v>560</v>
      </c>
      <c r="C59" s="403" t="s">
        <v>572</v>
      </c>
      <c r="D59" s="404" t="s">
        <v>573</v>
      </c>
      <c r="E59" s="403" t="s">
        <v>598</v>
      </c>
      <c r="F59" s="404" t="s">
        <v>599</v>
      </c>
      <c r="G59" s="403" t="s">
        <v>600</v>
      </c>
      <c r="H59" s="403" t="s">
        <v>601</v>
      </c>
      <c r="I59" s="405">
        <v>0.71500000357627869</v>
      </c>
      <c r="J59" s="405">
        <v>1000</v>
      </c>
      <c r="K59" s="406">
        <v>698</v>
      </c>
    </row>
    <row r="60" spans="1:11" ht="14.45" customHeight="1" x14ac:dyDescent="0.2">
      <c r="A60" s="401" t="s">
        <v>559</v>
      </c>
      <c r="B60" s="402" t="s">
        <v>560</v>
      </c>
      <c r="C60" s="403" t="s">
        <v>572</v>
      </c>
      <c r="D60" s="404" t="s">
        <v>573</v>
      </c>
      <c r="E60" s="403" t="s">
        <v>598</v>
      </c>
      <c r="F60" s="404" t="s">
        <v>599</v>
      </c>
      <c r="G60" s="403" t="s">
        <v>602</v>
      </c>
      <c r="H60" s="403" t="s">
        <v>603</v>
      </c>
      <c r="I60" s="405">
        <v>0.72800000905990603</v>
      </c>
      <c r="J60" s="405">
        <v>3800</v>
      </c>
      <c r="K60" s="406">
        <v>2772</v>
      </c>
    </row>
    <row r="61" spans="1:11" ht="14.45" customHeight="1" x14ac:dyDescent="0.2">
      <c r="A61" s="401" t="s">
        <v>559</v>
      </c>
      <c r="B61" s="402" t="s">
        <v>560</v>
      </c>
      <c r="C61" s="403" t="s">
        <v>572</v>
      </c>
      <c r="D61" s="404" t="s">
        <v>573</v>
      </c>
      <c r="E61" s="403" t="s">
        <v>598</v>
      </c>
      <c r="F61" s="404" t="s">
        <v>599</v>
      </c>
      <c r="G61" s="403" t="s">
        <v>604</v>
      </c>
      <c r="H61" s="403" t="s">
        <v>605</v>
      </c>
      <c r="I61" s="405">
        <v>0.71799999475479126</v>
      </c>
      <c r="J61" s="405">
        <v>4800</v>
      </c>
      <c r="K61" s="406">
        <v>3464</v>
      </c>
    </row>
    <row r="62" spans="1:11" ht="14.45" customHeight="1" x14ac:dyDescent="0.2">
      <c r="A62" s="401" t="s">
        <v>559</v>
      </c>
      <c r="B62" s="402" t="s">
        <v>560</v>
      </c>
      <c r="C62" s="403" t="s">
        <v>572</v>
      </c>
      <c r="D62" s="404" t="s">
        <v>573</v>
      </c>
      <c r="E62" s="403" t="s">
        <v>598</v>
      </c>
      <c r="F62" s="404" t="s">
        <v>599</v>
      </c>
      <c r="G62" s="403" t="s">
        <v>702</v>
      </c>
      <c r="H62" s="403" t="s">
        <v>703</v>
      </c>
      <c r="I62" s="405">
        <v>0.7066666682561239</v>
      </c>
      <c r="J62" s="405">
        <v>1020</v>
      </c>
      <c r="K62" s="406">
        <v>720.79998779296875</v>
      </c>
    </row>
    <row r="63" spans="1:11" ht="14.45" customHeight="1" x14ac:dyDescent="0.2">
      <c r="A63" s="401" t="s">
        <v>559</v>
      </c>
      <c r="B63" s="402" t="s">
        <v>560</v>
      </c>
      <c r="C63" s="403" t="s">
        <v>575</v>
      </c>
      <c r="D63" s="404" t="s">
        <v>576</v>
      </c>
      <c r="E63" s="403" t="s">
        <v>704</v>
      </c>
      <c r="F63" s="404" t="s">
        <v>705</v>
      </c>
      <c r="G63" s="403" t="s">
        <v>706</v>
      </c>
      <c r="H63" s="403" t="s">
        <v>707</v>
      </c>
      <c r="I63" s="405">
        <v>39.200000762939453</v>
      </c>
      <c r="J63" s="405">
        <v>5</v>
      </c>
      <c r="K63" s="406">
        <v>196.02000427246094</v>
      </c>
    </row>
    <row r="64" spans="1:11" ht="14.45" customHeight="1" x14ac:dyDescent="0.2">
      <c r="A64" s="401" t="s">
        <v>559</v>
      </c>
      <c r="B64" s="402" t="s">
        <v>560</v>
      </c>
      <c r="C64" s="403" t="s">
        <v>575</v>
      </c>
      <c r="D64" s="404" t="s">
        <v>576</v>
      </c>
      <c r="E64" s="403" t="s">
        <v>704</v>
      </c>
      <c r="F64" s="404" t="s">
        <v>705</v>
      </c>
      <c r="G64" s="403" t="s">
        <v>708</v>
      </c>
      <c r="H64" s="403" t="s">
        <v>709</v>
      </c>
      <c r="I64" s="405">
        <v>603.78997802734375</v>
      </c>
      <c r="J64" s="405">
        <v>3</v>
      </c>
      <c r="K64" s="406">
        <v>1811.3699951171875</v>
      </c>
    </row>
    <row r="65" spans="1:11" ht="14.45" customHeight="1" x14ac:dyDescent="0.2">
      <c r="A65" s="401" t="s">
        <v>559</v>
      </c>
      <c r="B65" s="402" t="s">
        <v>560</v>
      </c>
      <c r="C65" s="403" t="s">
        <v>575</v>
      </c>
      <c r="D65" s="404" t="s">
        <v>576</v>
      </c>
      <c r="E65" s="403" t="s">
        <v>704</v>
      </c>
      <c r="F65" s="404" t="s">
        <v>705</v>
      </c>
      <c r="G65" s="403" t="s">
        <v>710</v>
      </c>
      <c r="H65" s="403" t="s">
        <v>711</v>
      </c>
      <c r="I65" s="405">
        <v>840.95001220703125</v>
      </c>
      <c r="J65" s="405">
        <v>3</v>
      </c>
      <c r="K65" s="406">
        <v>2522.85009765625</v>
      </c>
    </row>
    <row r="66" spans="1:11" ht="14.45" customHeight="1" x14ac:dyDescent="0.2">
      <c r="A66" s="401" t="s">
        <v>559</v>
      </c>
      <c r="B66" s="402" t="s">
        <v>560</v>
      </c>
      <c r="C66" s="403" t="s">
        <v>575</v>
      </c>
      <c r="D66" s="404" t="s">
        <v>576</v>
      </c>
      <c r="E66" s="403" t="s">
        <v>704</v>
      </c>
      <c r="F66" s="404" t="s">
        <v>705</v>
      </c>
      <c r="G66" s="403" t="s">
        <v>712</v>
      </c>
      <c r="H66" s="403" t="s">
        <v>713</v>
      </c>
      <c r="I66" s="405">
        <v>907.5</v>
      </c>
      <c r="J66" s="405">
        <v>1</v>
      </c>
      <c r="K66" s="406">
        <v>907.5</v>
      </c>
    </row>
    <row r="67" spans="1:11" ht="14.45" customHeight="1" x14ac:dyDescent="0.2">
      <c r="A67" s="401" t="s">
        <v>559</v>
      </c>
      <c r="B67" s="402" t="s">
        <v>560</v>
      </c>
      <c r="C67" s="403" t="s">
        <v>575</v>
      </c>
      <c r="D67" s="404" t="s">
        <v>576</v>
      </c>
      <c r="E67" s="403" t="s">
        <v>594</v>
      </c>
      <c r="F67" s="404" t="s">
        <v>595</v>
      </c>
      <c r="G67" s="403" t="s">
        <v>626</v>
      </c>
      <c r="H67" s="403" t="s">
        <v>627</v>
      </c>
      <c r="I67" s="405">
        <v>15.920000076293945</v>
      </c>
      <c r="J67" s="405">
        <v>500</v>
      </c>
      <c r="K67" s="406">
        <v>7960</v>
      </c>
    </row>
    <row r="68" spans="1:11" ht="14.45" customHeight="1" x14ac:dyDescent="0.2">
      <c r="A68" s="401" t="s">
        <v>559</v>
      </c>
      <c r="B68" s="402" t="s">
        <v>560</v>
      </c>
      <c r="C68" s="403" t="s">
        <v>575</v>
      </c>
      <c r="D68" s="404" t="s">
        <v>576</v>
      </c>
      <c r="E68" s="403" t="s">
        <v>594</v>
      </c>
      <c r="F68" s="404" t="s">
        <v>595</v>
      </c>
      <c r="G68" s="403" t="s">
        <v>714</v>
      </c>
      <c r="H68" s="403" t="s">
        <v>715</v>
      </c>
      <c r="I68" s="405">
        <v>13.310000419616699</v>
      </c>
      <c r="J68" s="405">
        <v>130</v>
      </c>
      <c r="K68" s="406">
        <v>1730.2999877929688</v>
      </c>
    </row>
    <row r="69" spans="1:11" ht="14.45" customHeight="1" x14ac:dyDescent="0.2">
      <c r="A69" s="401" t="s">
        <v>559</v>
      </c>
      <c r="B69" s="402" t="s">
        <v>560</v>
      </c>
      <c r="C69" s="403" t="s">
        <v>575</v>
      </c>
      <c r="D69" s="404" t="s">
        <v>576</v>
      </c>
      <c r="E69" s="403" t="s">
        <v>594</v>
      </c>
      <c r="F69" s="404" t="s">
        <v>595</v>
      </c>
      <c r="G69" s="403" t="s">
        <v>716</v>
      </c>
      <c r="H69" s="403" t="s">
        <v>717</v>
      </c>
      <c r="I69" s="405">
        <v>25.530000686645508</v>
      </c>
      <c r="J69" s="405">
        <v>40</v>
      </c>
      <c r="K69" s="406">
        <v>1021.2000122070313</v>
      </c>
    </row>
    <row r="70" spans="1:11" ht="14.45" customHeight="1" x14ac:dyDescent="0.2">
      <c r="A70" s="401" t="s">
        <v>559</v>
      </c>
      <c r="B70" s="402" t="s">
        <v>560</v>
      </c>
      <c r="C70" s="403" t="s">
        <v>575</v>
      </c>
      <c r="D70" s="404" t="s">
        <v>576</v>
      </c>
      <c r="E70" s="403" t="s">
        <v>594</v>
      </c>
      <c r="F70" s="404" t="s">
        <v>595</v>
      </c>
      <c r="G70" s="403" t="s">
        <v>718</v>
      </c>
      <c r="H70" s="403" t="s">
        <v>719</v>
      </c>
      <c r="I70" s="405">
        <v>145.19999694824219</v>
      </c>
      <c r="J70" s="405">
        <v>75</v>
      </c>
      <c r="K70" s="406">
        <v>10890</v>
      </c>
    </row>
    <row r="71" spans="1:11" ht="14.45" customHeight="1" x14ac:dyDescent="0.2">
      <c r="A71" s="401" t="s">
        <v>559</v>
      </c>
      <c r="B71" s="402" t="s">
        <v>560</v>
      </c>
      <c r="C71" s="403" t="s">
        <v>575</v>
      </c>
      <c r="D71" s="404" t="s">
        <v>576</v>
      </c>
      <c r="E71" s="403" t="s">
        <v>594</v>
      </c>
      <c r="F71" s="404" t="s">
        <v>595</v>
      </c>
      <c r="G71" s="403" t="s">
        <v>720</v>
      </c>
      <c r="H71" s="403" t="s">
        <v>721</v>
      </c>
      <c r="I71" s="405">
        <v>151.25</v>
      </c>
      <c r="J71" s="405">
        <v>125</v>
      </c>
      <c r="K71" s="406">
        <v>18906.25</v>
      </c>
    </row>
    <row r="72" spans="1:11" ht="14.45" customHeight="1" x14ac:dyDescent="0.2">
      <c r="A72" s="401" t="s">
        <v>559</v>
      </c>
      <c r="B72" s="402" t="s">
        <v>560</v>
      </c>
      <c r="C72" s="403" t="s">
        <v>575</v>
      </c>
      <c r="D72" s="404" t="s">
        <v>576</v>
      </c>
      <c r="E72" s="403" t="s">
        <v>594</v>
      </c>
      <c r="F72" s="404" t="s">
        <v>595</v>
      </c>
      <c r="G72" s="403" t="s">
        <v>722</v>
      </c>
      <c r="H72" s="403" t="s">
        <v>723</v>
      </c>
      <c r="I72" s="405">
        <v>2178</v>
      </c>
      <c r="J72" s="405">
        <v>50</v>
      </c>
      <c r="K72" s="406">
        <v>108900</v>
      </c>
    </row>
    <row r="73" spans="1:11" ht="14.45" customHeight="1" x14ac:dyDescent="0.2">
      <c r="A73" s="401" t="s">
        <v>559</v>
      </c>
      <c r="B73" s="402" t="s">
        <v>560</v>
      </c>
      <c r="C73" s="403" t="s">
        <v>575</v>
      </c>
      <c r="D73" s="404" t="s">
        <v>576</v>
      </c>
      <c r="E73" s="403" t="s">
        <v>594</v>
      </c>
      <c r="F73" s="404" t="s">
        <v>595</v>
      </c>
      <c r="G73" s="403" t="s">
        <v>724</v>
      </c>
      <c r="H73" s="403" t="s">
        <v>725</v>
      </c>
      <c r="I73" s="405">
        <v>145.19999694824219</v>
      </c>
      <c r="J73" s="405">
        <v>175</v>
      </c>
      <c r="K73" s="406">
        <v>25410</v>
      </c>
    </row>
    <row r="74" spans="1:11" ht="14.45" customHeight="1" x14ac:dyDescent="0.2">
      <c r="A74" s="401" t="s">
        <v>559</v>
      </c>
      <c r="B74" s="402" t="s">
        <v>560</v>
      </c>
      <c r="C74" s="403" t="s">
        <v>575</v>
      </c>
      <c r="D74" s="404" t="s">
        <v>576</v>
      </c>
      <c r="E74" s="403" t="s">
        <v>594</v>
      </c>
      <c r="F74" s="404" t="s">
        <v>595</v>
      </c>
      <c r="G74" s="403" t="s">
        <v>726</v>
      </c>
      <c r="H74" s="403" t="s">
        <v>727</v>
      </c>
      <c r="I74" s="405">
        <v>0.81999999284744263</v>
      </c>
      <c r="J74" s="405">
        <v>300</v>
      </c>
      <c r="K74" s="406">
        <v>246</v>
      </c>
    </row>
    <row r="75" spans="1:11" ht="14.45" customHeight="1" x14ac:dyDescent="0.2">
      <c r="A75" s="401" t="s">
        <v>559</v>
      </c>
      <c r="B75" s="402" t="s">
        <v>560</v>
      </c>
      <c r="C75" s="403" t="s">
        <v>575</v>
      </c>
      <c r="D75" s="404" t="s">
        <v>576</v>
      </c>
      <c r="E75" s="403" t="s">
        <v>594</v>
      </c>
      <c r="F75" s="404" t="s">
        <v>595</v>
      </c>
      <c r="G75" s="403" t="s">
        <v>634</v>
      </c>
      <c r="H75" s="403" t="s">
        <v>635</v>
      </c>
      <c r="I75" s="405">
        <v>0.43000000715255737</v>
      </c>
      <c r="J75" s="405">
        <v>200</v>
      </c>
      <c r="K75" s="406">
        <v>86</v>
      </c>
    </row>
    <row r="76" spans="1:11" ht="14.45" customHeight="1" x14ac:dyDescent="0.2">
      <c r="A76" s="401" t="s">
        <v>559</v>
      </c>
      <c r="B76" s="402" t="s">
        <v>560</v>
      </c>
      <c r="C76" s="403" t="s">
        <v>575</v>
      </c>
      <c r="D76" s="404" t="s">
        <v>576</v>
      </c>
      <c r="E76" s="403" t="s">
        <v>594</v>
      </c>
      <c r="F76" s="404" t="s">
        <v>595</v>
      </c>
      <c r="G76" s="403" t="s">
        <v>642</v>
      </c>
      <c r="H76" s="403" t="s">
        <v>643</v>
      </c>
      <c r="I76" s="405">
        <v>6.309999942779541</v>
      </c>
      <c r="J76" s="405">
        <v>200</v>
      </c>
      <c r="K76" s="406">
        <v>1262.3399658203125</v>
      </c>
    </row>
    <row r="77" spans="1:11" ht="14.45" customHeight="1" x14ac:dyDescent="0.2">
      <c r="A77" s="401" t="s">
        <v>559</v>
      </c>
      <c r="B77" s="402" t="s">
        <v>560</v>
      </c>
      <c r="C77" s="403" t="s">
        <v>575</v>
      </c>
      <c r="D77" s="404" t="s">
        <v>576</v>
      </c>
      <c r="E77" s="403" t="s">
        <v>594</v>
      </c>
      <c r="F77" s="404" t="s">
        <v>595</v>
      </c>
      <c r="G77" s="403" t="s">
        <v>644</v>
      </c>
      <c r="H77" s="403" t="s">
        <v>645</v>
      </c>
      <c r="I77" s="405">
        <v>9.1499996185302734</v>
      </c>
      <c r="J77" s="405">
        <v>200</v>
      </c>
      <c r="K77" s="406">
        <v>1829.300048828125</v>
      </c>
    </row>
    <row r="78" spans="1:11" ht="14.45" customHeight="1" x14ac:dyDescent="0.2">
      <c r="A78" s="401" t="s">
        <v>559</v>
      </c>
      <c r="B78" s="402" t="s">
        <v>560</v>
      </c>
      <c r="C78" s="403" t="s">
        <v>575</v>
      </c>
      <c r="D78" s="404" t="s">
        <v>576</v>
      </c>
      <c r="E78" s="403" t="s">
        <v>594</v>
      </c>
      <c r="F78" s="404" t="s">
        <v>595</v>
      </c>
      <c r="G78" s="403" t="s">
        <v>728</v>
      </c>
      <c r="H78" s="403" t="s">
        <v>729</v>
      </c>
      <c r="I78" s="405">
        <v>1.9600000381469727</v>
      </c>
      <c r="J78" s="405">
        <v>500</v>
      </c>
      <c r="K78" s="406">
        <v>982.02996826171875</v>
      </c>
    </row>
    <row r="79" spans="1:11" ht="14.45" customHeight="1" x14ac:dyDescent="0.2">
      <c r="A79" s="401" t="s">
        <v>559</v>
      </c>
      <c r="B79" s="402" t="s">
        <v>560</v>
      </c>
      <c r="C79" s="403" t="s">
        <v>575</v>
      </c>
      <c r="D79" s="404" t="s">
        <v>576</v>
      </c>
      <c r="E79" s="403" t="s">
        <v>594</v>
      </c>
      <c r="F79" s="404" t="s">
        <v>595</v>
      </c>
      <c r="G79" s="403" t="s">
        <v>646</v>
      </c>
      <c r="H79" s="403" t="s">
        <v>647</v>
      </c>
      <c r="I79" s="405">
        <v>4.309999942779541</v>
      </c>
      <c r="J79" s="405">
        <v>500</v>
      </c>
      <c r="K79" s="406">
        <v>2153.800048828125</v>
      </c>
    </row>
    <row r="80" spans="1:11" ht="14.45" customHeight="1" x14ac:dyDescent="0.2">
      <c r="A80" s="401" t="s">
        <v>559</v>
      </c>
      <c r="B80" s="402" t="s">
        <v>560</v>
      </c>
      <c r="C80" s="403" t="s">
        <v>575</v>
      </c>
      <c r="D80" s="404" t="s">
        <v>576</v>
      </c>
      <c r="E80" s="403" t="s">
        <v>594</v>
      </c>
      <c r="F80" s="404" t="s">
        <v>595</v>
      </c>
      <c r="G80" s="403" t="s">
        <v>648</v>
      </c>
      <c r="H80" s="403" t="s">
        <v>649</v>
      </c>
      <c r="I80" s="405">
        <v>14.659999847412109</v>
      </c>
      <c r="J80" s="405">
        <v>200</v>
      </c>
      <c r="K80" s="406">
        <v>2932.6201171875</v>
      </c>
    </row>
    <row r="81" spans="1:11" ht="14.45" customHeight="1" x14ac:dyDescent="0.2">
      <c r="A81" s="401" t="s">
        <v>559</v>
      </c>
      <c r="B81" s="402" t="s">
        <v>560</v>
      </c>
      <c r="C81" s="403" t="s">
        <v>575</v>
      </c>
      <c r="D81" s="404" t="s">
        <v>576</v>
      </c>
      <c r="E81" s="403" t="s">
        <v>594</v>
      </c>
      <c r="F81" s="404" t="s">
        <v>595</v>
      </c>
      <c r="G81" s="403" t="s">
        <v>650</v>
      </c>
      <c r="H81" s="403" t="s">
        <v>651</v>
      </c>
      <c r="I81" s="405">
        <v>5.4200000762939453</v>
      </c>
      <c r="J81" s="405">
        <v>300</v>
      </c>
      <c r="K81" s="406">
        <v>1625.5899658203125</v>
      </c>
    </row>
    <row r="82" spans="1:11" ht="14.45" customHeight="1" x14ac:dyDescent="0.2">
      <c r="A82" s="401" t="s">
        <v>559</v>
      </c>
      <c r="B82" s="402" t="s">
        <v>560</v>
      </c>
      <c r="C82" s="403" t="s">
        <v>575</v>
      </c>
      <c r="D82" s="404" t="s">
        <v>576</v>
      </c>
      <c r="E82" s="403" t="s">
        <v>594</v>
      </c>
      <c r="F82" s="404" t="s">
        <v>595</v>
      </c>
      <c r="G82" s="403" t="s">
        <v>652</v>
      </c>
      <c r="H82" s="403" t="s">
        <v>653</v>
      </c>
      <c r="I82" s="405">
        <v>7.429999828338623</v>
      </c>
      <c r="J82" s="405">
        <v>1050</v>
      </c>
      <c r="K82" s="406">
        <v>7801.5</v>
      </c>
    </row>
    <row r="83" spans="1:11" ht="14.45" customHeight="1" x14ac:dyDescent="0.2">
      <c r="A83" s="401" t="s">
        <v>559</v>
      </c>
      <c r="B83" s="402" t="s">
        <v>560</v>
      </c>
      <c r="C83" s="403" t="s">
        <v>575</v>
      </c>
      <c r="D83" s="404" t="s">
        <v>576</v>
      </c>
      <c r="E83" s="403" t="s">
        <v>594</v>
      </c>
      <c r="F83" s="404" t="s">
        <v>595</v>
      </c>
      <c r="G83" s="403" t="s">
        <v>654</v>
      </c>
      <c r="H83" s="403" t="s">
        <v>655</v>
      </c>
      <c r="I83" s="405">
        <v>2.119999885559082</v>
      </c>
      <c r="J83" s="405">
        <v>200</v>
      </c>
      <c r="K83" s="406">
        <v>424</v>
      </c>
    </row>
    <row r="84" spans="1:11" ht="14.45" customHeight="1" x14ac:dyDescent="0.2">
      <c r="A84" s="401" t="s">
        <v>559</v>
      </c>
      <c r="B84" s="402" t="s">
        <v>560</v>
      </c>
      <c r="C84" s="403" t="s">
        <v>575</v>
      </c>
      <c r="D84" s="404" t="s">
        <v>576</v>
      </c>
      <c r="E84" s="403" t="s">
        <v>594</v>
      </c>
      <c r="F84" s="404" t="s">
        <v>595</v>
      </c>
      <c r="G84" s="403" t="s">
        <v>730</v>
      </c>
      <c r="H84" s="403" t="s">
        <v>731</v>
      </c>
      <c r="I84" s="405">
        <v>22.989999771118164</v>
      </c>
      <c r="J84" s="405">
        <v>10</v>
      </c>
      <c r="K84" s="406">
        <v>229.89999771118164</v>
      </c>
    </row>
    <row r="85" spans="1:11" ht="14.45" customHeight="1" x14ac:dyDescent="0.2">
      <c r="A85" s="401" t="s">
        <v>559</v>
      </c>
      <c r="B85" s="402" t="s">
        <v>560</v>
      </c>
      <c r="C85" s="403" t="s">
        <v>575</v>
      </c>
      <c r="D85" s="404" t="s">
        <v>576</v>
      </c>
      <c r="E85" s="403" t="s">
        <v>594</v>
      </c>
      <c r="F85" s="404" t="s">
        <v>595</v>
      </c>
      <c r="G85" s="403" t="s">
        <v>732</v>
      </c>
      <c r="H85" s="403" t="s">
        <v>733</v>
      </c>
      <c r="I85" s="405">
        <v>79.129997253417969</v>
      </c>
      <c r="J85" s="405">
        <v>50</v>
      </c>
      <c r="K85" s="406">
        <v>3956.699951171875</v>
      </c>
    </row>
    <row r="86" spans="1:11" ht="14.45" customHeight="1" x14ac:dyDescent="0.2">
      <c r="A86" s="401" t="s">
        <v>559</v>
      </c>
      <c r="B86" s="402" t="s">
        <v>560</v>
      </c>
      <c r="C86" s="403" t="s">
        <v>575</v>
      </c>
      <c r="D86" s="404" t="s">
        <v>576</v>
      </c>
      <c r="E86" s="403" t="s">
        <v>594</v>
      </c>
      <c r="F86" s="404" t="s">
        <v>595</v>
      </c>
      <c r="G86" s="403" t="s">
        <v>734</v>
      </c>
      <c r="H86" s="403" t="s">
        <v>735</v>
      </c>
      <c r="I86" s="405">
        <v>84.699996948242188</v>
      </c>
      <c r="J86" s="405">
        <v>320</v>
      </c>
      <c r="K86" s="406">
        <v>27104</v>
      </c>
    </row>
    <row r="87" spans="1:11" ht="14.45" customHeight="1" x14ac:dyDescent="0.2">
      <c r="A87" s="401" t="s">
        <v>559</v>
      </c>
      <c r="B87" s="402" t="s">
        <v>560</v>
      </c>
      <c r="C87" s="403" t="s">
        <v>575</v>
      </c>
      <c r="D87" s="404" t="s">
        <v>576</v>
      </c>
      <c r="E87" s="403" t="s">
        <v>594</v>
      </c>
      <c r="F87" s="404" t="s">
        <v>595</v>
      </c>
      <c r="G87" s="403" t="s">
        <v>658</v>
      </c>
      <c r="H87" s="403" t="s">
        <v>659</v>
      </c>
      <c r="I87" s="405">
        <v>71.389999389648438</v>
      </c>
      <c r="J87" s="405">
        <v>250</v>
      </c>
      <c r="K87" s="406">
        <v>17847.5</v>
      </c>
    </row>
    <row r="88" spans="1:11" ht="14.45" customHeight="1" x14ac:dyDescent="0.2">
      <c r="A88" s="401" t="s">
        <v>559</v>
      </c>
      <c r="B88" s="402" t="s">
        <v>560</v>
      </c>
      <c r="C88" s="403" t="s">
        <v>575</v>
      </c>
      <c r="D88" s="404" t="s">
        <v>576</v>
      </c>
      <c r="E88" s="403" t="s">
        <v>594</v>
      </c>
      <c r="F88" s="404" t="s">
        <v>595</v>
      </c>
      <c r="G88" s="403" t="s">
        <v>736</v>
      </c>
      <c r="H88" s="403" t="s">
        <v>737</v>
      </c>
      <c r="I88" s="405">
        <v>87.120002746582031</v>
      </c>
      <c r="J88" s="405">
        <v>595</v>
      </c>
      <c r="K88" s="406">
        <v>51836.3984375</v>
      </c>
    </row>
    <row r="89" spans="1:11" ht="14.45" customHeight="1" x14ac:dyDescent="0.2">
      <c r="A89" s="401" t="s">
        <v>559</v>
      </c>
      <c r="B89" s="402" t="s">
        <v>560</v>
      </c>
      <c r="C89" s="403" t="s">
        <v>575</v>
      </c>
      <c r="D89" s="404" t="s">
        <v>576</v>
      </c>
      <c r="E89" s="403" t="s">
        <v>594</v>
      </c>
      <c r="F89" s="404" t="s">
        <v>595</v>
      </c>
      <c r="G89" s="403" t="s">
        <v>738</v>
      </c>
      <c r="H89" s="403" t="s">
        <v>739</v>
      </c>
      <c r="I89" s="405">
        <v>71.389999389648438</v>
      </c>
      <c r="J89" s="405">
        <v>100</v>
      </c>
      <c r="K89" s="406">
        <v>7139</v>
      </c>
    </row>
    <row r="90" spans="1:11" ht="14.45" customHeight="1" x14ac:dyDescent="0.2">
      <c r="A90" s="401" t="s">
        <v>559</v>
      </c>
      <c r="B90" s="402" t="s">
        <v>560</v>
      </c>
      <c r="C90" s="403" t="s">
        <v>575</v>
      </c>
      <c r="D90" s="404" t="s">
        <v>576</v>
      </c>
      <c r="E90" s="403" t="s">
        <v>594</v>
      </c>
      <c r="F90" s="404" t="s">
        <v>595</v>
      </c>
      <c r="G90" s="403" t="s">
        <v>740</v>
      </c>
      <c r="H90" s="403" t="s">
        <v>741</v>
      </c>
      <c r="I90" s="405">
        <v>96.800003051757813</v>
      </c>
      <c r="J90" s="405">
        <v>70</v>
      </c>
      <c r="K90" s="406">
        <v>6776</v>
      </c>
    </row>
    <row r="91" spans="1:11" ht="14.45" customHeight="1" x14ac:dyDescent="0.2">
      <c r="A91" s="401" t="s">
        <v>559</v>
      </c>
      <c r="B91" s="402" t="s">
        <v>560</v>
      </c>
      <c r="C91" s="403" t="s">
        <v>575</v>
      </c>
      <c r="D91" s="404" t="s">
        <v>576</v>
      </c>
      <c r="E91" s="403" t="s">
        <v>594</v>
      </c>
      <c r="F91" s="404" t="s">
        <v>595</v>
      </c>
      <c r="G91" s="403" t="s">
        <v>742</v>
      </c>
      <c r="H91" s="403" t="s">
        <v>743</v>
      </c>
      <c r="I91" s="405">
        <v>71.389999389648438</v>
      </c>
      <c r="J91" s="405">
        <v>200</v>
      </c>
      <c r="K91" s="406">
        <v>14278</v>
      </c>
    </row>
    <row r="92" spans="1:11" ht="14.45" customHeight="1" x14ac:dyDescent="0.2">
      <c r="A92" s="401" t="s">
        <v>559</v>
      </c>
      <c r="B92" s="402" t="s">
        <v>560</v>
      </c>
      <c r="C92" s="403" t="s">
        <v>575</v>
      </c>
      <c r="D92" s="404" t="s">
        <v>576</v>
      </c>
      <c r="E92" s="403" t="s">
        <v>594</v>
      </c>
      <c r="F92" s="404" t="s">
        <v>595</v>
      </c>
      <c r="G92" s="403" t="s">
        <v>660</v>
      </c>
      <c r="H92" s="403" t="s">
        <v>661</v>
      </c>
      <c r="I92" s="405">
        <v>0.4699999988079071</v>
      </c>
      <c r="J92" s="405">
        <v>1000</v>
      </c>
      <c r="K92" s="406">
        <v>470</v>
      </c>
    </row>
    <row r="93" spans="1:11" ht="14.45" customHeight="1" x14ac:dyDescent="0.2">
      <c r="A93" s="401" t="s">
        <v>559</v>
      </c>
      <c r="B93" s="402" t="s">
        <v>560</v>
      </c>
      <c r="C93" s="403" t="s">
        <v>575</v>
      </c>
      <c r="D93" s="404" t="s">
        <v>576</v>
      </c>
      <c r="E93" s="403" t="s">
        <v>674</v>
      </c>
      <c r="F93" s="404" t="s">
        <v>675</v>
      </c>
      <c r="G93" s="403" t="s">
        <v>678</v>
      </c>
      <c r="H93" s="403" t="s">
        <v>679</v>
      </c>
      <c r="I93" s="405">
        <v>0.54000002145767212</v>
      </c>
      <c r="J93" s="405">
        <v>1500</v>
      </c>
      <c r="K93" s="406">
        <v>810</v>
      </c>
    </row>
    <row r="94" spans="1:11" ht="14.45" customHeight="1" x14ac:dyDescent="0.2">
      <c r="A94" s="401" t="s">
        <v>559</v>
      </c>
      <c r="B94" s="402" t="s">
        <v>560</v>
      </c>
      <c r="C94" s="403" t="s">
        <v>575</v>
      </c>
      <c r="D94" s="404" t="s">
        <v>576</v>
      </c>
      <c r="E94" s="403" t="s">
        <v>598</v>
      </c>
      <c r="F94" s="404" t="s">
        <v>599</v>
      </c>
      <c r="G94" s="403" t="s">
        <v>684</v>
      </c>
      <c r="H94" s="403" t="s">
        <v>685</v>
      </c>
      <c r="I94" s="405">
        <v>15.729999542236328</v>
      </c>
      <c r="J94" s="405">
        <v>1400</v>
      </c>
      <c r="K94" s="406">
        <v>22022</v>
      </c>
    </row>
    <row r="95" spans="1:11" ht="14.45" customHeight="1" x14ac:dyDescent="0.2">
      <c r="A95" s="401" t="s">
        <v>559</v>
      </c>
      <c r="B95" s="402" t="s">
        <v>560</v>
      </c>
      <c r="C95" s="403" t="s">
        <v>575</v>
      </c>
      <c r="D95" s="404" t="s">
        <v>576</v>
      </c>
      <c r="E95" s="403" t="s">
        <v>598</v>
      </c>
      <c r="F95" s="404" t="s">
        <v>599</v>
      </c>
      <c r="G95" s="403" t="s">
        <v>686</v>
      </c>
      <c r="H95" s="403" t="s">
        <v>687</v>
      </c>
      <c r="I95" s="405">
        <v>15.729999542236328</v>
      </c>
      <c r="J95" s="405">
        <v>600</v>
      </c>
      <c r="K95" s="406">
        <v>9438.0000381469727</v>
      </c>
    </row>
    <row r="96" spans="1:11" ht="14.45" customHeight="1" x14ac:dyDescent="0.2">
      <c r="A96" s="401" t="s">
        <v>559</v>
      </c>
      <c r="B96" s="402" t="s">
        <v>560</v>
      </c>
      <c r="C96" s="403" t="s">
        <v>575</v>
      </c>
      <c r="D96" s="404" t="s">
        <v>576</v>
      </c>
      <c r="E96" s="403" t="s">
        <v>598</v>
      </c>
      <c r="F96" s="404" t="s">
        <v>599</v>
      </c>
      <c r="G96" s="403" t="s">
        <v>744</v>
      </c>
      <c r="H96" s="403" t="s">
        <v>745</v>
      </c>
      <c r="I96" s="405">
        <v>15.729999542236328</v>
      </c>
      <c r="J96" s="405">
        <v>50</v>
      </c>
      <c r="K96" s="406">
        <v>786.5</v>
      </c>
    </row>
    <row r="97" spans="1:11" ht="14.45" customHeight="1" x14ac:dyDescent="0.2">
      <c r="A97" s="401" t="s">
        <v>559</v>
      </c>
      <c r="B97" s="402" t="s">
        <v>560</v>
      </c>
      <c r="C97" s="403" t="s">
        <v>575</v>
      </c>
      <c r="D97" s="404" t="s">
        <v>576</v>
      </c>
      <c r="E97" s="403" t="s">
        <v>598</v>
      </c>
      <c r="F97" s="404" t="s">
        <v>599</v>
      </c>
      <c r="G97" s="403" t="s">
        <v>690</v>
      </c>
      <c r="H97" s="403" t="s">
        <v>691</v>
      </c>
      <c r="I97" s="405">
        <v>15.729999542236328</v>
      </c>
      <c r="J97" s="405">
        <v>400</v>
      </c>
      <c r="K97" s="406">
        <v>6292</v>
      </c>
    </row>
    <row r="98" spans="1:11" ht="14.45" customHeight="1" x14ac:dyDescent="0.2">
      <c r="A98" s="401" t="s">
        <v>559</v>
      </c>
      <c r="B98" s="402" t="s">
        <v>560</v>
      </c>
      <c r="C98" s="403" t="s">
        <v>575</v>
      </c>
      <c r="D98" s="404" t="s">
        <v>576</v>
      </c>
      <c r="E98" s="403" t="s">
        <v>598</v>
      </c>
      <c r="F98" s="404" t="s">
        <v>599</v>
      </c>
      <c r="G98" s="403" t="s">
        <v>602</v>
      </c>
      <c r="H98" s="403" t="s">
        <v>603</v>
      </c>
      <c r="I98" s="405">
        <v>0.80000001192092896</v>
      </c>
      <c r="J98" s="405">
        <v>600</v>
      </c>
      <c r="K98" s="406">
        <v>480</v>
      </c>
    </row>
    <row r="99" spans="1:11" ht="14.45" customHeight="1" x14ac:dyDescent="0.2">
      <c r="A99" s="401" t="s">
        <v>559</v>
      </c>
      <c r="B99" s="402" t="s">
        <v>560</v>
      </c>
      <c r="C99" s="403" t="s">
        <v>578</v>
      </c>
      <c r="D99" s="404" t="s">
        <v>579</v>
      </c>
      <c r="E99" s="403" t="s">
        <v>746</v>
      </c>
      <c r="F99" s="404" t="s">
        <v>747</v>
      </c>
      <c r="G99" s="403" t="s">
        <v>748</v>
      </c>
      <c r="H99" s="403" t="s">
        <v>749</v>
      </c>
      <c r="I99" s="405">
        <v>69.209999084472656</v>
      </c>
      <c r="J99" s="405">
        <v>1</v>
      </c>
      <c r="K99" s="406">
        <v>69.209999084472656</v>
      </c>
    </row>
    <row r="100" spans="1:11" ht="14.45" customHeight="1" x14ac:dyDescent="0.2">
      <c r="A100" s="401" t="s">
        <v>559</v>
      </c>
      <c r="B100" s="402" t="s">
        <v>560</v>
      </c>
      <c r="C100" s="403" t="s">
        <v>578</v>
      </c>
      <c r="D100" s="404" t="s">
        <v>579</v>
      </c>
      <c r="E100" s="403" t="s">
        <v>746</v>
      </c>
      <c r="F100" s="404" t="s">
        <v>747</v>
      </c>
      <c r="G100" s="403" t="s">
        <v>750</v>
      </c>
      <c r="H100" s="403" t="s">
        <v>751</v>
      </c>
      <c r="I100" s="405">
        <v>147.61999893188477</v>
      </c>
      <c r="J100" s="405">
        <v>2</v>
      </c>
      <c r="K100" s="406">
        <v>295.23999786376953</v>
      </c>
    </row>
    <row r="101" spans="1:11" ht="14.45" customHeight="1" x14ac:dyDescent="0.2">
      <c r="A101" s="401" t="s">
        <v>559</v>
      </c>
      <c r="B101" s="402" t="s">
        <v>560</v>
      </c>
      <c r="C101" s="403" t="s">
        <v>578</v>
      </c>
      <c r="D101" s="404" t="s">
        <v>579</v>
      </c>
      <c r="E101" s="403" t="s">
        <v>746</v>
      </c>
      <c r="F101" s="404" t="s">
        <v>747</v>
      </c>
      <c r="G101" s="403" t="s">
        <v>752</v>
      </c>
      <c r="H101" s="403" t="s">
        <v>753</v>
      </c>
      <c r="I101" s="405">
        <v>848.21002197265625</v>
      </c>
      <c r="J101" s="405">
        <v>1</v>
      </c>
      <c r="K101" s="406">
        <v>848.21002197265625</v>
      </c>
    </row>
    <row r="102" spans="1:11" ht="14.45" customHeight="1" x14ac:dyDescent="0.2">
      <c r="A102" s="401" t="s">
        <v>559</v>
      </c>
      <c r="B102" s="402" t="s">
        <v>560</v>
      </c>
      <c r="C102" s="403" t="s">
        <v>578</v>
      </c>
      <c r="D102" s="404" t="s">
        <v>579</v>
      </c>
      <c r="E102" s="403" t="s">
        <v>746</v>
      </c>
      <c r="F102" s="404" t="s">
        <v>747</v>
      </c>
      <c r="G102" s="403" t="s">
        <v>754</v>
      </c>
      <c r="H102" s="403" t="s">
        <v>755</v>
      </c>
      <c r="I102" s="405">
        <v>848.21002197265625</v>
      </c>
      <c r="J102" s="405">
        <v>1</v>
      </c>
      <c r="K102" s="406">
        <v>848.21002197265625</v>
      </c>
    </row>
    <row r="103" spans="1:11" ht="14.45" customHeight="1" x14ac:dyDescent="0.2">
      <c r="A103" s="401" t="s">
        <v>559</v>
      </c>
      <c r="B103" s="402" t="s">
        <v>560</v>
      </c>
      <c r="C103" s="403" t="s">
        <v>578</v>
      </c>
      <c r="D103" s="404" t="s">
        <v>579</v>
      </c>
      <c r="E103" s="403" t="s">
        <v>746</v>
      </c>
      <c r="F103" s="404" t="s">
        <v>747</v>
      </c>
      <c r="G103" s="403" t="s">
        <v>756</v>
      </c>
      <c r="H103" s="403" t="s">
        <v>757</v>
      </c>
      <c r="I103" s="405">
        <v>130.67999267578125</v>
      </c>
      <c r="J103" s="405">
        <v>2</v>
      </c>
      <c r="K103" s="406">
        <v>261.3599853515625</v>
      </c>
    </row>
    <row r="104" spans="1:11" ht="14.45" customHeight="1" x14ac:dyDescent="0.2">
      <c r="A104" s="401" t="s">
        <v>559</v>
      </c>
      <c r="B104" s="402" t="s">
        <v>560</v>
      </c>
      <c r="C104" s="403" t="s">
        <v>578</v>
      </c>
      <c r="D104" s="404" t="s">
        <v>579</v>
      </c>
      <c r="E104" s="403" t="s">
        <v>746</v>
      </c>
      <c r="F104" s="404" t="s">
        <v>747</v>
      </c>
      <c r="G104" s="403" t="s">
        <v>758</v>
      </c>
      <c r="H104" s="403" t="s">
        <v>759</v>
      </c>
      <c r="I104" s="405">
        <v>686.07000732421875</v>
      </c>
      <c r="J104" s="405">
        <v>1</v>
      </c>
      <c r="K104" s="406">
        <v>686.07000732421875</v>
      </c>
    </row>
    <row r="105" spans="1:11" ht="14.45" customHeight="1" x14ac:dyDescent="0.2">
      <c r="A105" s="401" t="s">
        <v>559</v>
      </c>
      <c r="B105" s="402" t="s">
        <v>560</v>
      </c>
      <c r="C105" s="403" t="s">
        <v>578</v>
      </c>
      <c r="D105" s="404" t="s">
        <v>579</v>
      </c>
      <c r="E105" s="403" t="s">
        <v>746</v>
      </c>
      <c r="F105" s="404" t="s">
        <v>747</v>
      </c>
      <c r="G105" s="403" t="s">
        <v>760</v>
      </c>
      <c r="H105" s="403" t="s">
        <v>761</v>
      </c>
      <c r="I105" s="405">
        <v>210.53999328613281</v>
      </c>
      <c r="J105" s="405">
        <v>1</v>
      </c>
      <c r="K105" s="406">
        <v>210.53999328613281</v>
      </c>
    </row>
    <row r="106" spans="1:11" ht="14.45" customHeight="1" x14ac:dyDescent="0.2">
      <c r="A106" s="401" t="s">
        <v>559</v>
      </c>
      <c r="B106" s="402" t="s">
        <v>560</v>
      </c>
      <c r="C106" s="403" t="s">
        <v>578</v>
      </c>
      <c r="D106" s="404" t="s">
        <v>579</v>
      </c>
      <c r="E106" s="403" t="s">
        <v>746</v>
      </c>
      <c r="F106" s="404" t="s">
        <v>747</v>
      </c>
      <c r="G106" s="403" t="s">
        <v>762</v>
      </c>
      <c r="H106" s="403" t="s">
        <v>763</v>
      </c>
      <c r="I106" s="405">
        <v>192.99500274658203</v>
      </c>
      <c r="J106" s="405">
        <v>2</v>
      </c>
      <c r="K106" s="406">
        <v>385.99000549316406</v>
      </c>
    </row>
    <row r="107" spans="1:11" ht="14.45" customHeight="1" x14ac:dyDescent="0.2">
      <c r="A107" s="401" t="s">
        <v>559</v>
      </c>
      <c r="B107" s="402" t="s">
        <v>560</v>
      </c>
      <c r="C107" s="403" t="s">
        <v>578</v>
      </c>
      <c r="D107" s="404" t="s">
        <v>579</v>
      </c>
      <c r="E107" s="403" t="s">
        <v>746</v>
      </c>
      <c r="F107" s="404" t="s">
        <v>747</v>
      </c>
      <c r="G107" s="403" t="s">
        <v>764</v>
      </c>
      <c r="H107" s="403" t="s">
        <v>765</v>
      </c>
      <c r="I107" s="405">
        <v>2196.14990234375</v>
      </c>
      <c r="J107" s="405">
        <v>1</v>
      </c>
      <c r="K107" s="406">
        <v>2196.14990234375</v>
      </c>
    </row>
    <row r="108" spans="1:11" ht="14.45" customHeight="1" x14ac:dyDescent="0.2">
      <c r="A108" s="401" t="s">
        <v>559</v>
      </c>
      <c r="B108" s="402" t="s">
        <v>560</v>
      </c>
      <c r="C108" s="403" t="s">
        <v>578</v>
      </c>
      <c r="D108" s="404" t="s">
        <v>579</v>
      </c>
      <c r="E108" s="403" t="s">
        <v>746</v>
      </c>
      <c r="F108" s="404" t="s">
        <v>747</v>
      </c>
      <c r="G108" s="403" t="s">
        <v>766</v>
      </c>
      <c r="H108" s="403" t="s">
        <v>767</v>
      </c>
      <c r="I108" s="405">
        <v>160.92999267578125</v>
      </c>
      <c r="J108" s="405">
        <v>1</v>
      </c>
      <c r="K108" s="406">
        <v>160.92999267578125</v>
      </c>
    </row>
    <row r="109" spans="1:11" ht="14.45" customHeight="1" x14ac:dyDescent="0.2">
      <c r="A109" s="401" t="s">
        <v>559</v>
      </c>
      <c r="B109" s="402" t="s">
        <v>560</v>
      </c>
      <c r="C109" s="403" t="s">
        <v>578</v>
      </c>
      <c r="D109" s="404" t="s">
        <v>579</v>
      </c>
      <c r="E109" s="403" t="s">
        <v>606</v>
      </c>
      <c r="F109" s="404" t="s">
        <v>607</v>
      </c>
      <c r="G109" s="403" t="s">
        <v>768</v>
      </c>
      <c r="H109" s="403" t="s">
        <v>769</v>
      </c>
      <c r="I109" s="405">
        <v>260.29998779296875</v>
      </c>
      <c r="J109" s="405">
        <v>5</v>
      </c>
      <c r="K109" s="406">
        <v>1301.5</v>
      </c>
    </row>
    <row r="110" spans="1:11" ht="14.45" customHeight="1" x14ac:dyDescent="0.2">
      <c r="A110" s="401" t="s">
        <v>559</v>
      </c>
      <c r="B110" s="402" t="s">
        <v>560</v>
      </c>
      <c r="C110" s="403" t="s">
        <v>578</v>
      </c>
      <c r="D110" s="404" t="s">
        <v>579</v>
      </c>
      <c r="E110" s="403" t="s">
        <v>594</v>
      </c>
      <c r="F110" s="404" t="s">
        <v>595</v>
      </c>
      <c r="G110" s="403" t="s">
        <v>770</v>
      </c>
      <c r="H110" s="403" t="s">
        <v>771</v>
      </c>
      <c r="I110" s="405">
        <v>123.90000152587891</v>
      </c>
      <c r="J110" s="405">
        <v>12.5</v>
      </c>
      <c r="K110" s="406">
        <v>1548.800048828125</v>
      </c>
    </row>
    <row r="111" spans="1:11" ht="14.45" customHeight="1" x14ac:dyDescent="0.2">
      <c r="A111" s="401" t="s">
        <v>559</v>
      </c>
      <c r="B111" s="402" t="s">
        <v>560</v>
      </c>
      <c r="C111" s="403" t="s">
        <v>578</v>
      </c>
      <c r="D111" s="404" t="s">
        <v>579</v>
      </c>
      <c r="E111" s="403" t="s">
        <v>594</v>
      </c>
      <c r="F111" s="404" t="s">
        <v>595</v>
      </c>
      <c r="G111" s="403" t="s">
        <v>772</v>
      </c>
      <c r="H111" s="403" t="s">
        <v>773</v>
      </c>
      <c r="I111" s="405">
        <v>2.5899999141693115</v>
      </c>
      <c r="J111" s="405">
        <v>500</v>
      </c>
      <c r="K111" s="406">
        <v>1294.699951171875</v>
      </c>
    </row>
    <row r="112" spans="1:11" ht="14.45" customHeight="1" x14ac:dyDescent="0.2">
      <c r="A112" s="401" t="s">
        <v>559</v>
      </c>
      <c r="B112" s="402" t="s">
        <v>560</v>
      </c>
      <c r="C112" s="403" t="s">
        <v>578</v>
      </c>
      <c r="D112" s="404" t="s">
        <v>579</v>
      </c>
      <c r="E112" s="403" t="s">
        <v>598</v>
      </c>
      <c r="F112" s="404" t="s">
        <v>599</v>
      </c>
      <c r="G112" s="403" t="s">
        <v>600</v>
      </c>
      <c r="H112" s="403" t="s">
        <v>601</v>
      </c>
      <c r="I112" s="405">
        <v>0.62999999523162842</v>
      </c>
      <c r="J112" s="405">
        <v>200</v>
      </c>
      <c r="K112" s="406">
        <v>126</v>
      </c>
    </row>
    <row r="113" spans="1:11" ht="14.45" customHeight="1" x14ac:dyDescent="0.2">
      <c r="A113" s="401" t="s">
        <v>559</v>
      </c>
      <c r="B113" s="402" t="s">
        <v>560</v>
      </c>
      <c r="C113" s="403" t="s">
        <v>578</v>
      </c>
      <c r="D113" s="404" t="s">
        <v>579</v>
      </c>
      <c r="E113" s="403" t="s">
        <v>598</v>
      </c>
      <c r="F113" s="404" t="s">
        <v>599</v>
      </c>
      <c r="G113" s="403" t="s">
        <v>602</v>
      </c>
      <c r="H113" s="403" t="s">
        <v>603</v>
      </c>
      <c r="I113" s="405">
        <v>0.62999999523162842</v>
      </c>
      <c r="J113" s="405">
        <v>800</v>
      </c>
      <c r="K113" s="406">
        <v>504</v>
      </c>
    </row>
    <row r="114" spans="1:11" ht="14.45" customHeight="1" x14ac:dyDescent="0.2">
      <c r="A114" s="401" t="s">
        <v>559</v>
      </c>
      <c r="B114" s="402" t="s">
        <v>560</v>
      </c>
      <c r="C114" s="403" t="s">
        <v>584</v>
      </c>
      <c r="D114" s="404" t="s">
        <v>585</v>
      </c>
      <c r="E114" s="403" t="s">
        <v>746</v>
      </c>
      <c r="F114" s="404" t="s">
        <v>747</v>
      </c>
      <c r="G114" s="403" t="s">
        <v>774</v>
      </c>
      <c r="H114" s="403" t="s">
        <v>775</v>
      </c>
      <c r="I114" s="405">
        <v>12.710000038146973</v>
      </c>
      <c r="J114" s="405">
        <v>20</v>
      </c>
      <c r="K114" s="406">
        <v>254.10000610351563</v>
      </c>
    </row>
    <row r="115" spans="1:11" ht="14.45" customHeight="1" x14ac:dyDescent="0.2">
      <c r="A115" s="401" t="s">
        <v>559</v>
      </c>
      <c r="B115" s="402" t="s">
        <v>560</v>
      </c>
      <c r="C115" s="403" t="s">
        <v>584</v>
      </c>
      <c r="D115" s="404" t="s">
        <v>585</v>
      </c>
      <c r="E115" s="403" t="s">
        <v>746</v>
      </c>
      <c r="F115" s="404" t="s">
        <v>747</v>
      </c>
      <c r="G115" s="403" t="s">
        <v>776</v>
      </c>
      <c r="H115" s="403" t="s">
        <v>777</v>
      </c>
      <c r="I115" s="405">
        <v>9228.2001953125</v>
      </c>
      <c r="J115" s="405">
        <v>0.25</v>
      </c>
      <c r="K115" s="406">
        <v>2307.050048828125</v>
      </c>
    </row>
    <row r="116" spans="1:11" ht="14.45" customHeight="1" thickBot="1" x14ac:dyDescent="0.25">
      <c r="A116" s="407" t="s">
        <v>559</v>
      </c>
      <c r="B116" s="408" t="s">
        <v>560</v>
      </c>
      <c r="C116" s="409" t="s">
        <v>584</v>
      </c>
      <c r="D116" s="410" t="s">
        <v>585</v>
      </c>
      <c r="E116" s="409" t="s">
        <v>746</v>
      </c>
      <c r="F116" s="410" t="s">
        <v>747</v>
      </c>
      <c r="G116" s="409" t="s">
        <v>778</v>
      </c>
      <c r="H116" s="409" t="s">
        <v>779</v>
      </c>
      <c r="I116" s="411">
        <v>174.16000366210938</v>
      </c>
      <c r="J116" s="411">
        <v>3</v>
      </c>
      <c r="K116" s="412">
        <v>522.47998046875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5FE798C-079E-4A2E-B19B-F35262F8A88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2020-08-20T14:11:50Z</dcterms:modified>
</cp:coreProperties>
</file>