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611A49D-B8E3-45FA-B23C-69906373671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9" i="431"/>
  <c r="E9" i="431"/>
  <c r="F9" i="431"/>
  <c r="G9" i="431"/>
  <c r="H9" i="431"/>
  <c r="I9" i="431"/>
  <c r="J9" i="431"/>
  <c r="K9" i="431"/>
  <c r="L9" i="431"/>
  <c r="N9" i="431"/>
  <c r="O9" i="431"/>
  <c r="P9" i="431"/>
  <c r="O10" i="431"/>
  <c r="C10" i="431"/>
  <c r="D10" i="431"/>
  <c r="E10" i="431"/>
  <c r="F10" i="431"/>
  <c r="G10" i="431"/>
  <c r="H10" i="431"/>
  <c r="J10" i="431"/>
  <c r="K10" i="431"/>
  <c r="L10" i="431"/>
  <c r="N10" i="431"/>
  <c r="P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M13" i="431"/>
  <c r="P13" i="431"/>
  <c r="I14" i="431"/>
  <c r="M14" i="431"/>
  <c r="P14" i="431"/>
  <c r="C13" i="431"/>
  <c r="D13" i="431"/>
  <c r="E13" i="431"/>
  <c r="F13" i="431"/>
  <c r="G13" i="431"/>
  <c r="H13" i="431"/>
  <c r="I13" i="431"/>
  <c r="J13" i="431"/>
  <c r="K13" i="431"/>
  <c r="L13" i="431"/>
  <c r="N13" i="431"/>
  <c r="O13" i="431"/>
  <c r="Q13" i="431"/>
  <c r="O14" i="431"/>
  <c r="C14" i="431"/>
  <c r="D14" i="431"/>
  <c r="E14" i="431"/>
  <c r="F14" i="431"/>
  <c r="G14" i="431"/>
  <c r="H14" i="431"/>
  <c r="J14" i="431"/>
  <c r="K14" i="431"/>
  <c r="L14" i="431"/>
  <c r="N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M9" i="431"/>
  <c r="Q9" i="431"/>
  <c r="I10" i="431"/>
  <c r="M10" i="431"/>
  <c r="Q10" i="431"/>
  <c r="R10" i="431" l="1"/>
  <c r="S10" i="431"/>
  <c r="R9" i="431"/>
  <c r="S9" i="431"/>
  <c r="R16" i="431"/>
  <c r="S16" i="431"/>
  <c r="S15" i="431"/>
  <c r="R15" i="431"/>
  <c r="R14" i="431"/>
  <c r="S14" i="431"/>
  <c r="R13" i="431"/>
  <c r="S13" i="431"/>
  <c r="R12" i="431"/>
  <c r="S12" i="431"/>
  <c r="R11" i="431"/>
  <c r="S11" i="431"/>
  <c r="A15" i="414"/>
  <c r="H8" i="431"/>
  <c r="L8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C15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H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<sst xmlns="http://schemas.openxmlformats.org/spreadsheetml/2006/main" count="2486" uniqueCount="873">
  <si>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</si>
  <si>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</si>
  <si>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</si>
  <si>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</si>
  <si>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</si>
  <si>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</si>
  <si>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</si>
  <si>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</si>
  <si>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</si>
  <si>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</si>
  <si>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</si>
  <si>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</si>
  <si>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</si>
  <si>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</si>
  <si>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</si>
  <si>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</si>
  <si>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</si>
  <si>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</si>
  <si>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</si>
  <si>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</si>
  <si>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</si>
  <si>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</si>
  <si>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</si>
  <si>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</si>
  <si>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</si>
  <si>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</si>
  <si>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</si>
  <si>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</si>
  <si>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</si>
  <si>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</si>
  <si>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</si>
  <si>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</si>
  <si>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</si>
  <si>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</si>
  <si>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</si>
  <si>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</si>
  <si>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</si>
  <si>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</si>
  <si>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</si>
  <si>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</si>
  <si>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</si>
  <si>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</si>
  <si>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</si>
  <si>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</si>
  <si>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</si>
  <si>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</si>
  <si>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</si>
  <si>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</si>
  <si>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</si>
  <si>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</si>
  <si>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</si>
  <si>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</si>
  <si>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</si>
  <si>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</si>
  <si>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</si>
  <si>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</si>
  <si>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</si>
  <si>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</si>
  <si>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</si>
  <si>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</si>
  <si>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</si>
  <si>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</si>
  <si>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</si>
  <si>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</si>
  <si>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</si>
  <si>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</si>
  <si>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</si>
  <si>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</si>
  <si>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</si>
  <si>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</si>
  <si>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</si>
  <si>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</si>
  <si>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</si>
  <si>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</si>
  <si>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</si>
  <si>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</si>
  <si>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</si>
  <si>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</si>
  <si>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</si>
  <si>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</si>
  <si>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</si>
  <si>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</si>
  <si>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</si>
  <si>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</si>
  <si>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</si>
  <si>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</si>
  <si>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</si>
  <si>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</si>
  <si>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</si>
  <si>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</si>
  <si>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</si>
  <si>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</si>
  <si>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</si>
  <si>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</si>
  <si>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</si>
  <si>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</si>
  <si>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</si>
  <si>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</si>
  <si>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</si>
  <si>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</si>
  <si>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</si>
  <si>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</si>
  <si>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</si>
  <si>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</si>
  <si>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</si>
  <si>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</si>
  <si>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</si>
  <si>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</si>
  <si>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</si>
  <si>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</si>
  <si>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</si>
  <si>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</si>
  <si>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</si>
  <si>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</si>
  <si>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</si>
  <si>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</si>
  <si>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</si>
  <si>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</si>
  <si>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</si>
  <si>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</si>
  <si>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</si>
  <si>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</si>
  <si>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</si>
  <si>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</si>
  <si>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</si>
  <si>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</si>
  <si>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</si>
  <si>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</si>
  <si>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</si>
  <si>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</si>
  <si>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</si>
  <si>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</si>
  <si>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</si>
  <si>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</si>
  <si>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</si>
  <si>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</si>
  <si>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</si>
  <si>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</si>
  <si>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</si>
  <si>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</si>
  <si>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</si>
  <si>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</si>
  <si>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</si>
  <si>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</si>
  <si>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</si>
  <si>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</si>
  <si>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</si>
  <si>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</si>
  <si>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</si>
  <si>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</si>
  <si>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</si>
  <si>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</si>
  <si>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</si>
  <si>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</si>
  <si>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</si>
  <si>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</si>
  <si>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</si>
  <si>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</si>
  <si>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</si>
  <si>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</si>
  <si>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</si>
  <si>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</si>
  <si>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</si>
  <si>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</si>
  <si>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</si>
  <si>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</si>
  <si>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</si>
  <si>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</si>
  <si>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</si>
  <si>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</si>
  <si>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</si>
  <si>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</si>
  <si>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</si>
  <si>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</si>
  <si>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</si>
  <si>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</si>
  <si>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</si>
  <si>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</si>
  <si>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</si>
  <si>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</si>
  <si>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</si>
  <si>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</si>
  <si>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</si>
  <si>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</si>
  <si>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</si>
  <si>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</si>
  <si>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</si>
  <si>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</si>
  <si>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</si>
  <si>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</si>
  <si>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</si>
  <si>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</si>
  <si>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</si>
  <si>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</si>
  <si>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</si>
  <si>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</si>
  <si>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</si>
  <si>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</si>
  <si>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</si>
  <si>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</si>
  <si>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</si>
  <si>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</si>
  <si>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</si>
  <si>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</si>
  <si>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</si>
  <si>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</si>
  <si>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</si>
  <si>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</si>
  <si>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</si>
  <si>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</si>
  <si>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</si>
  <si>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</si>
  <si>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</si>
  <si>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</si>
  <si>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</si>
  <si>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</si>
  <si>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</si>
  <si>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</si>
  <si>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</si>
  <si>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</si>
  <si>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</si>
  <si>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</si>
  <si>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</si>
  <si>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</si>
  <si>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</si>
  <si>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</si>
  <si>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</si>
  <si>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</si>
  <si>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</si>
  <si>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</si>
  <si>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50113300     Léky - slevy (přeúčt. na 64910001)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</si>
  <si>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</si>
  <si>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</si>
  <si>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</si>
  <si>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</si>
  <si>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</si>
  <si>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</si>
  <si>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</si>
  <si>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</si>
  <si>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</si>
  <si>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</si>
  <si>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</si>
  <si>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</si>
  <si>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</si>
  <si>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</si>
  <si>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</si>
  <si>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</si>
  <si>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</si>
  <si>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</si>
  <si>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</si>
  <si>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</si>
  <si>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</si>
  <si>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</si>
  <si>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</si>
  <si>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</si>
  <si>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</si>
  <si>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</si>
  <si>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</si>
  <si>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</si>
  <si>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</si>
  <si>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</si>
  <si>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</si>
  <si>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</si>
  <si>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</si>
  <si>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</si>
  <si>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</si>
  <si>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</si>
  <si>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</si>
  <si>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</si>
  <si>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</si>
  <si>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</si>
  <si>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</si>
  <si>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</si>
  <si>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</si>
  <si>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</si>
  <si>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</si>
  <si>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</si>
  <si>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</si>
  <si>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</si>
  <si>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</si>
  <si>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</si>
  <si>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</si>
  <si>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</si>
  <si>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</si>
  <si>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</si>
  <si>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</si>
  <si>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</si>
  <si>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</si>
  <si>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</si>
  <si>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</si>
  <si>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</si>
  <si>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</si>
  <si>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</si>
  <si>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</si>
  <si>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</si>
  <si>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</si>
  <si>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</si>
  <si>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</si>
  <si>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</si>
  <si>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</si>
  <si>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</si>
  <si>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</si>
  <si>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</si>
  <si>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</si>
  <si>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</si>
  <si>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</si>
  <si>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</si>
  <si>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</si>
  <si>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</si>
  <si>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</si>
  <si>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</si>
  <si>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</si>
  <si>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</si>
  <si>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</si>
  <si>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</si>
  <si>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</si>
  <si>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</si>
  <si>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</si>
  <si>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</si>
  <si>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</si>
  <si>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</si>
  <si>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</si>
  <si>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</si>
  <si>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</si>
  <si>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</si>
  <si>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</si>
  <si>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</si>
  <si>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</si>
  <si>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</si>
  <si>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</si>
  <si>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</si>
  <si>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</si>
  <si>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</si>
  <si>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</si>
  <si>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</si>
  <si>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</si>
  <si>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</si>
  <si>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</si>
  <si>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</si>
  <si>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</si>
  <si>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</si>
  <si>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</si>
  <si>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</si>
  <si>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</si>
  <si>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</si>
  <si>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</si>
  <si>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</si>
  <si>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</si>
  <si>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</si>
  <si>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</si>
  <si>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</si>
  <si>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</si>
  <si>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</si>
  <si>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</si>
  <si>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</si>
  <si>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</si>
  <si>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</si>
  <si>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</si>
  <si>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</si>
  <si>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</si>
  <si>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</si>
  <si>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</si>
  <si>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</si>
  <si>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</si>
  <si>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</si>
  <si>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</si>
  <si>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</si>
  <si>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</si>
  <si>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</si>
  <si>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</si>
  <si>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</si>
  <si>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</si>
  <si>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</si>
  <si>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</si>
  <si>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</si>
  <si>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</si>
  <si>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</si>
  <si>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</si>
  <si>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</si>
  <si>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</si>
  <si>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</si>
  <si>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</si>
  <si>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</si>
  <si>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</si>
  <si>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</si>
  <si>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</si>
  <si>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</si>
  <si>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</si>
  <si>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</si>
  <si>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</si>
  <si>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</si>
  <si>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</si>
  <si>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</si>
  <si>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</si>
  <si>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</si>
  <si>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</si>
  <si>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</si>
  <si>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</si>
  <si>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</si>
  <si>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</si>
  <si>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</si>
  <si>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</si>
  <si>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</si>
  <si>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</si>
  <si>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</si>
  <si>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</si>
  <si>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</si>
  <si>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</si>
  <si>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</si>
  <si>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</si>
  <si>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</si>
  <si>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</si>
  <si>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</si>
  <si>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</si>
  <si>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</si>
  <si>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</si>
  <si>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</si>
  <si>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</si>
  <si>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</si>
  <si>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</si>
  <si>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</si>
  <si>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</si>
  <si>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</si>
  <si>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</si>
  <si>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</si>
  <si>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</si>
  <si>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</si>
  <si>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</si>
  <si>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</si>
  <si>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</si>
  <si>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</si>
  <si>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</si>
  <si>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</si>
  <si>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</si>
  <si>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</si>
  <si>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</si>
  <si>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</si>
  <si>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</si>
  <si>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</si>
  <si>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</si>
  <si>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</si>
  <si>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</si>
  <si>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</si>
  <si>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</si>
  <si>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</si>
  <si>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</si>
  <si>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</si>
  <si>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</si>
  <si>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</si>
  <si>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</si>
  <si>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</si>
  <si>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</si>
  <si>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</si>
  <si>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</si>
  <si>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</si>
  <si>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</si>
  <si>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</si>
  <si>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</si>
  <si>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</si>
  <si>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</si>
  <si>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</si>
  <si>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</si>
  <si>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</si>
  <si>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</si>
  <si>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</si>
  <si>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</si>
  <si>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</si>
  <si>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</si>
  <si>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</si>
  <si>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</si>
  <si>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</si>
  <si>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</si>
  <si>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</si>
  <si>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</si>
  <si>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</si>
  <si>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</si>
  <si>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</si>
  <si>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</si>
  <si>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</si>
  <si>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</si>
  <si>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</si>
  <si>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</si>
  <si>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</si>
  <si>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</si>
  <si>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</si>
  <si>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</si>
  <si>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</si>
  <si>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</si>
  <si>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</si>
  <si>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</si>
  <si>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</si>
  <si>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</si>
  <si>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</si>
  <si>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</si>
  <si>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</si>
  <si>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</si>
  <si>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</si>
  <si>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</si>
  <si>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</si>
  <si>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</si>
  <si>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</si>
  <si>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</si>
  <si>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</si>
  <si>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</si>
  <si>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</si>
  <si>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</si>
  <si>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</si>
  <si>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</si>
  <si>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</si>
  <si>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</si>
  <si>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</si>
  <si>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</si>
  <si>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</si>
  <si>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</si>
  <si>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</si>
  <si>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</si>
  <si>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</si>
  <si>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</si>
  <si>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</si>
  <si>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</si>
  <si>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</si>
  <si>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</si>
  <si>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</si>
  <si>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</si>
  <si>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</si>
  <si>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</si>
  <si>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</si>
  <si>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</si>
  <si>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</si>
  <si>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</si>
  <si>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</si>
  <si>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</si>
  <si>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</si>
  <si>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</si>
  <si>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</si>
  <si>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</si>
  <si>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</si>
  <si>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</si>
  <si>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</si>
  <si>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</si>
  <si>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</si>
  <si>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</si>
  <si>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</si>
  <si>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</si>
  <si>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</si>
  <si>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</si>
  <si>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</si>
  <si>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</si>
  <si>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</si>
  <si>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</si>
  <si>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</si>
  <si>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</si>
  <si>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</si>
  <si>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</si>
  <si>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</si>
  <si>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</si>
  <si>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</si>
  <si>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</si>
  <si>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</si>
  <si>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</si>
  <si>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</si>
  <si>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</si>
  <si>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</si>
  <si>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</si>
  <si>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</si>
  <si>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</si>
  <si>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</si>
  <si>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</si>
  <si>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</si>
  <si>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</si>
  <si>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</si>
  <si>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</si>
  <si>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</si>
  <si>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</si>
  <si>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</si>
  <si>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</si>
  <si>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</si>
  <si>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</si>
  <si>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</si>
  <si>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</si>
  <si>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</si>
  <si>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</si>
  <si>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</si>
  <si>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</si>
  <si>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</si>
  <si>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</si>
  <si>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</si>
  <si>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</si>
  <si>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</si>
  <si>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</si>
  <si>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</si>
  <si>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</si>
  <si>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50115050</t>
  </si>
  <si>
    <t>obvazový materiál (Z502)</t>
  </si>
  <si>
    <t>ZB404</t>
  </si>
  <si>
    <t>NĂˇplast cosmos 8 cm x 1 m 5403353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</si>
  <si>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</si>
  <si>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</si>
  <si>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</si>
  <si>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</si>
  <si>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</si>
  <si>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</si>
  <si>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</si>
  <si>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</si>
  <si>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</si>
  <si>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</si>
  <si>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</si>
  <si>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</si>
  <si>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</si>
  <si>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</si>
  <si>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</si>
  <si>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</si>
  <si>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</si>
  <si>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</si>
  <si>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</si>
  <si>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</si>
  <si>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ZA583</t>
  </si>
  <si>
    <t>ÄŚtvereÄŤky desinfekÄŤnĂ­ Webcol 3,5 x 3,5 cm 70% Ăˇ 4000 ks 6818-1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</si>
  <si>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</si>
  <si>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</si>
  <si>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</si>
  <si>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</si>
  <si>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ZA502</t>
  </si>
  <si>
    <t>Tampon nesterilnĂ­ stĂˇÄŤenĂ˝ 30 x 60 cm 1320300406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</si>
  <si>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</si>
  <si>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</si>
  <si>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</si>
  <si>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</si>
  <si>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</si>
  <si>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</si>
  <si>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ZA737</t>
  </si>
  <si>
    <t>Filtr mini spike modrĂ˝ 4550234</t>
  </si>
  <si>
    <t>ZF159</t>
  </si>
  <si>
    <t>NĂˇdoba na kontaminovanĂ˝ ostrĂ˝ odpad  1 l   kulatĂˇ 15-0002/2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</si>
  <si>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</si>
  <si>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</si>
  <si>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</si>
  <si>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</si>
  <si>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</si>
  <si>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</si>
  <si>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</si>
  <si>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</si>
  <si>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</si>
  <si>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</si>
  <si>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</si>
  <si>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</si>
  <si>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</si>
  <si>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</si>
  <si>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</si>
  <si>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</si>
  <si>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</si>
  <si>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</si>
  <si>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</si>
  <si>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</si>
  <si>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</si>
  <si>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</si>
  <si>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</si>
  <si>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</si>
  <si>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50115063</t>
  </si>
  <si>
    <t>ZPr - vaky, sety (Z528)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</si>
  <si>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</si>
  <si>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</si>
  <si>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</si>
  <si>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</si>
  <si>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</si>
  <si>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</si>
  <si>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</si>
  <si>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</si>
  <si>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ZQ649</t>
  </si>
  <si>
    <t>Set infuznĂ­ Spike (DEHP free) s filtrem 0,2 um, dĂ©lka 2,2 m k mobilnĂ­ pumpÄ› Mini Rythmic PN+ bal. Ăˇ 20 ks KE1EE192X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</si>
  <si>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</si>
  <si>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</si>
  <si>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</si>
  <si>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</si>
  <si>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</si>
  <si>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</si>
  <si>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</si>
  <si>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</si>
  <si>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ZP826</t>
  </si>
  <si>
    <t>Jehla injekÄŤnĂ­ STERIFIX s odnĂ­matelnĂ˝m filtrem, tenkostÄ›nnĂˇ kov. G 19/1, 1x25  mm, partikul. filtr 5 Âµm, nĂˇsuvnĂ˝ konec bal. Ăˇ 50 ks 4550420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</si>
  <si>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</si>
  <si>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</si>
  <si>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</si>
  <si>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</si>
  <si>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</si>
  <si>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</si>
  <si>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</si>
  <si>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</si>
  <si>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</si>
  <si>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</si>
  <si>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</si>
  <si>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</si>
  <si>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ZT615</t>
  </si>
  <si>
    <t>Rukavice vyĹˇetĹ™ovacĂ­ latex nesterilnĂ­ bez pudru Shamrock vel . XL T10114</t>
  </si>
  <si>
    <t>50115040</t>
  </si>
  <si>
    <t>laboratorní materiál (Z505)</t>
  </si>
  <si>
    <t>ZQ204</t>
  </si>
  <si>
    <t>LĂˇhev odsĂˇvacĂ­ SIMAX se sklenÄ›nou olivkou 11 prĹŻm. 135/45 mm vĂ˝Ĺˇka 230 mm objem 1000 ml VTRB632412021940</t>
  </si>
  <si>
    <t>ZT311</t>
  </si>
  <si>
    <t>LĂˇhev odsĂˇvacĂ­ SIMAX se sklenÄ›nou olivkou 11, prĹŻm. 105/35 mm, vĂ˝Ĺˇka 175 mm, objem 500 ml VTRB632412022500</t>
  </si>
  <si>
    <t>ZF192</t>
  </si>
  <si>
    <t>NĂˇdoba na kontaminovanĂ˝ ostrĂ˝ odpad 4 l  kulatĂˇ 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</si>
  <si>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</si>
  <si>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</si>
  <si>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</si>
  <si>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</si>
  <si>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</si>
  <si>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</si>
  <si>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</si>
  <si>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</si>
  <si>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ZA789</t>
  </si>
  <si>
    <t>StĹ™Ă­kaÄŤka injekÄŤnĂ­ 2-dĂ­lnĂˇ 2 ml L Inject Solo 4606027V - povoleno pouze pro KNM, pro lĂ©kĂˇrnu 4842</t>
  </si>
  <si>
    <t>ZT298</t>
  </si>
  <si>
    <t>StĹ™Ă­kaÄŤka injekÄŤnĂ­ 3-dĂ­lnĂˇ 1 ml tuberculin s jehlou KD-JECT III graduovĂˇnĂ­ Ăˇ 0,1 ml 25G x 5/8" 0,5 x 16 mm bezezbytkovĂˇ F0400B</t>
  </si>
  <si>
    <t>ZB657</t>
  </si>
  <si>
    <t>Vak na skladovĂˇnĂ­ trombocytĹŻ transfer 600 ml 814-0611 (814-0631)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</si>
  <si>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</si>
  <si>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</si>
  <si>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</si>
  <si>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</si>
  <si>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</si>
  <si>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</si>
  <si>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</si>
  <si>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</si>
  <si>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</si>
  <si>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</si>
  <si>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50115020</t>
  </si>
  <si>
    <t>laboratorní diagnostika-LEK (Z501)</t>
  </si>
  <si>
    <t>DD079</t>
  </si>
  <si>
    <t>AMONIAK VODNY ROZTOK 25%</t>
  </si>
  <si>
    <t>DC348</t>
  </si>
  <si>
    <t>DICHROMAN DRASELNY P.A.</t>
  </si>
  <si>
    <t>DB257</t>
  </si>
  <si>
    <t>CHLOROFORM P.A. - stab. methanolem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</si>
  <si>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</si>
  <si>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</si>
  <si>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</si>
  <si>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</si>
  <si>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</si>
  <si>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</si>
  <si>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</si>
  <si>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</si>
  <si>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</si>
  <si>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</si>
  <si>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DC028</t>
  </si>
  <si>
    <t>Octan rtutnaty</t>
  </si>
  <si>
    <t>DG176</t>
  </si>
  <si>
    <t>OCTAN SOD.3H2O P.A.</t>
  </si>
  <si>
    <t>DG213</t>
  </si>
  <si>
    <t>PUFR FOSFAT.PH7,100 ML</t>
  </si>
  <si>
    <t>ZT402</t>
  </si>
  <si>
    <t>BaĹka Erlenmeyera kuĹľelovĂˇ, ĂşzkohrdlĂˇ, objem 2000 ml, prĹŻm. dna 166 mm, prĹŻm. hrdla 50 mm, vĂ˝Ĺˇka 280 mm VTRB632417119950</t>
  </si>
  <si>
    <t>ZG551</t>
  </si>
  <si>
    <t>BaĹka Erlenmeyera kuĹľelovĂˇ, ĂşzkohrdlĂˇ, objem 500 ml, prĹŻm. dna 105 mm, prĹŻm. hrdla 34 mm, vĂ˝Ĺˇka 180 mm VTRB632417119500</t>
  </si>
  <si>
    <t>ZN717</t>
  </si>
  <si>
    <t>KĂˇdinka nĂ­zkĂˇ sklo 50 ml 636822920204</t>
  </si>
  <si>
    <t>ZD003</t>
  </si>
  <si>
    <t>KĂˇdinka nĂ­zkĂˇ sklo 5000 ml (213-1054) VTRB632411010956</t>
  </si>
  <si>
    <t>ZD965</t>
  </si>
  <si>
    <t>KĂˇdinka vysokĂˇ s vĂ˝levkou 50 ml VTRB632411012050</t>
  </si>
  <si>
    <t>ZC037</t>
  </si>
  <si>
    <t>KĂˇdinka vysokĂˇ sklo 1000 ml (213-1068) VTRB632417012940</t>
  </si>
  <si>
    <t>ZC854</t>
  </si>
  <si>
    <t>Kompresa NT 7,5 x 7,5 cm/2 ks sterilnĂ­ 26510</t>
  </si>
  <si>
    <t>ZA450</t>
  </si>
  <si>
    <t>NĂˇplast omniplast 1,25 cm x 9,1 m bal. Ăˇ 24 ks 9004520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</si>
  <si>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</si>
  <si>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</si>
  <si>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</si>
  <si>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</si>
  <si>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</si>
  <si>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</si>
  <si>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</si>
  <si>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</si>
  <si>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</si>
  <si>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sterilnĂ­ hotovĂ˝ ÄŤ. 2 A4091360</t>
  </si>
  <si>
    <t>ZL790</t>
  </si>
  <si>
    <t>Obvaz sterilnĂ­ hotovĂ˝ ÄŤ. 3 A4101144</t>
  </si>
  <si>
    <t>ZA090</t>
  </si>
  <si>
    <t>Vata buniÄŤitĂˇ pĹ™Ă­Ĺ™ezy 37 x 57 cm 9130670</t>
  </si>
  <si>
    <t>ZM000</t>
  </si>
  <si>
    <t>Vata obvazovĂˇ sklĂˇdanĂˇ 50 g 1102323</t>
  </si>
  <si>
    <t>ZT429</t>
  </si>
  <si>
    <t>BalĂłnek pipetovacĂ­ Fisherbrand, objem 60 ml, pryĹľ, pro pipety 2-50 ml, ÄŤervenĂ˝ 4012.1022</t>
  </si>
  <si>
    <t>ZT428</t>
  </si>
  <si>
    <t>BalĂłnek pipetovacĂ­ Fisherbrand, objem 60 ml, pryĹľ, pro pipety 2-50 ml, ĹľlutĂ˝ 4012.1020</t>
  </si>
  <si>
    <t>ZT430</t>
  </si>
  <si>
    <t>BalĂłnek pipetovacĂ­ Fisherbrand, objem 60 ml, pryĹľ, pro pipety 2-50 ml, modrĂ˝ 4012.1026</t>
  </si>
  <si>
    <t>ZB844</t>
  </si>
  <si>
    <t>Ĺ krtidlo Esmarch - pryĹľovĂ© obinadlo 60 x 1250 KVS 06125</t>
  </si>
  <si>
    <t>ZT426</t>
  </si>
  <si>
    <t>Pipeta nedÄ›lenĂˇ 100 ml, tĹ™Ă­da A, 1595/1A 1760.2030</t>
  </si>
  <si>
    <t>ZE837</t>
  </si>
  <si>
    <t>Pipeta pasteurova 3 ml nesterilnĂ­ bal. Ăˇ 500 ks 331690270550</t>
  </si>
  <si>
    <t>ZT427</t>
  </si>
  <si>
    <t>Zkumavka skenÄ›nĂˇ, kulatĂ© dno, se stupnicĂ­, vyhnutĂ˝ okraj, objem 20 ml, prĹŻmÄ›r 17 mm, dĂ©lka 160 mm, dÄ›lenĂ­ po 0,2 16 17.1716</t>
  </si>
  <si>
    <t>DD678</t>
  </si>
  <si>
    <t>3M Kcl Elektrolyte Solution 55 ml</t>
  </si>
  <si>
    <t>DG379</t>
  </si>
  <si>
    <t>Doprava 21%</t>
  </si>
  <si>
    <t>DG388</t>
  </si>
  <si>
    <t>JĂˇtrovĂ˝ bujon (10ml)- ĹˇroubovacĂ­ uzĂˇvÄ›r</t>
  </si>
  <si>
    <t>DD676</t>
  </si>
  <si>
    <t>Pufr pH-4, Hamilton, 500 ml</t>
  </si>
  <si>
    <t>DD677</t>
  </si>
  <si>
    <t>Pufr pH-7, Hamilton, 500 ml</t>
  </si>
  <si>
    <t>ZD239</t>
  </si>
  <si>
    <t>PapĂ­r filtraÄŤnĂ­ 24 cm kruhovĂ˝ sklĂˇdanĂ˝ bal. Ăˇ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</si>
  <si>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</si>
  <si>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</si>
  <si>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</si>
  <si>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</si>
  <si>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</si>
  <si>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</si>
  <si>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</si>
  <si>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</si>
  <si>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</si>
  <si>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</si>
  <si>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</si>
  <si>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</si>
  <si>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</si>
  <si>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</si>
  <si>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</si>
  <si>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</si>
  <si>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</si>
  <si>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</si>
  <si>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</si>
  <si>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</si>
  <si>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</si>
  <si>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</si>
  <si>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</si>
  <si>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</si>
  <si>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</si>
  <si>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</si>
  <si>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</si>
  <si>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</si>
  <si>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</si>
  <si>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</si>
  <si>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</si>
  <si>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</si>
  <si>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</si>
  <si>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</si>
  <si>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</si>
  <si>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</si>
  <si>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</si>
  <si>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</si>
  <si>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</si>
  <si>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</si>
  <si>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</si>
  <si>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</si>
  <si>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</si>
  <si>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12 - UROL: Urologická klinika</t>
  </si>
  <si>
    <t>16 - PLIC: Klinika plicních nemocí a tuber.</t>
  </si>
  <si>
    <t>21 - ONK: Onkologická klinika</t>
  </si>
  <si>
    <t>30 - GER: Oddělení geriatrie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</si>
  <si>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</si>
  <si>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</si>
  <si>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</si>
  <si>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</si>
  <si>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</si>
  <si>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</si>
  <si>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</si>
  <si>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</si>
  <si>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</si>
  <si>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</si>
  <si>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12</t>
  </si>
  <si>
    <t>16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</si>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</sst>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2.4192540817747775E-4</c:v>
                </c:pt>
                <c:pt idx="1">
                  <c:v>1.7914344082818674E-4</c:v>
                </c:pt>
                <c:pt idx="2">
                  <c:v>1.8857783908928741E-4</c:v>
                </c:pt>
                <c:pt idx="3">
                  <c:v>1.7240831777156398E-4</c:v>
                </c:pt>
                <c:pt idx="4">
                  <c:v>1.6354948618624098E-4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5" tableBorderDxfId="74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3" totalsRowShown="0">
  <autoFilter ref="C3:S5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8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808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825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833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842</v>
      </c>
      <c r="C19" s="42" t="s">
        <v>102</v>
      </c>
    </row>
    <row r="20" spans="1:3" ht="14.45" customHeight="1" x14ac:dyDescent="0.25">
      <c r="A20" s="222" t="str">
        <f>HYPERLINK("#'"&amp;C20&amp;"'!A1",C20)</f>
        <v>ZV Vykáz.-A Det.Lék.</v>
      </c>
      <c r="B20" s="66" t="s">
        <v>843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872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E2612F75-D1B7-437F-B1A5-95DFD16B9B1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7" customWidth="1"/>
    <col min="18" max="18" width="7.28515625" style="229" customWidth="1"/>
    <col min="19" max="19" width="8" style="197" customWidth="1"/>
    <col min="21" max="21" width="11.28515625" bestFit="1" customWidth="1"/>
  </cols>
  <sheetData>
    <row r="1" spans="1:19" ht="19.5" thickBot="1" x14ac:dyDescent="0.35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8" t="s">
        <v>218</v>
      </c>
      <c r="B2" s="199"/>
    </row>
    <row r="3" spans="1:19" x14ac:dyDescent="0.25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190</v>
      </c>
      <c r="Q3" s="339"/>
      <c r="R3" s="339"/>
      <c r="S3" s="340"/>
    </row>
    <row r="4" spans="1:19" ht="15.75" thickBot="1" x14ac:dyDescent="0.3">
      <c r="A4" s="352">
        <v>2021</v>
      </c>
      <c r="B4" s="353"/>
      <c r="C4" s="354" t="s">
        <v>189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188</v>
      </c>
      <c r="J4" s="350" t="s">
        <v>142</v>
      </c>
      <c r="K4" s="328" t="s">
        <v>187</v>
      </c>
      <c r="L4" s="329"/>
      <c r="M4" s="329"/>
      <c r="N4" s="330"/>
      <c r="O4" s="331" t="s">
        <v>186</v>
      </c>
      <c r="P4" s="320" t="s">
        <v>185</v>
      </c>
      <c r="Q4" s="320" t="s">
        <v>152</v>
      </c>
      <c r="R4" s="322" t="s">
        <v>56</v>
      </c>
      <c r="S4" s="324" t="s">
        <v>151</v>
      </c>
    </row>
    <row r="5" spans="1:19" s="264" customFormat="1" ht="19.149999999999999" customHeight="1" x14ac:dyDescent="0.25">
      <c r="A5" s="326" t="s">
        <v>184</v>
      </c>
      <c r="B5" s="327"/>
      <c r="C5" s="355"/>
      <c r="D5" s="357"/>
      <c r="E5" s="357"/>
      <c r="F5" s="332"/>
      <c r="G5" s="347"/>
      <c r="H5" s="349"/>
      <c r="I5" s="349"/>
      <c r="J5" s="351"/>
      <c r="K5" s="267" t="s">
        <v>143</v>
      </c>
      <c r="L5" s="266" t="s">
        <v>144</v>
      </c>
      <c r="M5" s="266" t="s">
        <v>183</v>
      </c>
      <c r="N5" s="265" t="s">
        <v>3</v>
      </c>
      <c r="O5" s="332"/>
      <c r="P5" s="321"/>
      <c r="Q5" s="321"/>
      <c r="R5" s="323"/>
      <c r="S5" s="325"/>
    </row>
    <row r="6" spans="1:19" ht="15.75" thickBot="1" x14ac:dyDescent="0.3">
      <c r="A6" s="344" t="s">
        <v>138</v>
      </c>
      <c r="B6" s="345"/>
      <c r="C6" s="263">
        <f ca="1">SUM(Tabulka[01 uv_sk])/2</f>
        <v>84.524540000000002</v>
      </c>
      <c r="D6" s="261"/>
      <c r="E6" s="261"/>
      <c r="F6" s="260"/>
      <c r="G6" s="262">
        <f ca="1">SUM(Tabulka[05 h_vram])/2</f>
        <v>65292.009999999995</v>
      </c>
      <c r="H6" s="261">
        <f ca="1">SUM(Tabulka[06 h_naduv])/2</f>
        <v>414.5</v>
      </c>
      <c r="I6" s="261">
        <f ca="1">SUM(Tabulka[07 h_nadzk])/2</f>
        <v>21</v>
      </c>
      <c r="J6" s="260">
        <f ca="1">SUM(Tabulka[08 h_oon])/2</f>
        <v>160.5</v>
      </c>
      <c r="K6" s="262">
        <f ca="1">SUM(Tabulka[09 m_kl])/2</f>
        <v>5986</v>
      </c>
      <c r="L6" s="261">
        <f ca="1">SUM(Tabulka[10 m_gr])/2</f>
        <v>0</v>
      </c>
      <c r="M6" s="261">
        <f ca="1">SUM(Tabulka[11 m_jo])/2</f>
        <v>91151</v>
      </c>
      <c r="N6" s="261">
        <f ca="1">SUM(Tabulka[12 m_oc])/2</f>
        <v>97137</v>
      </c>
      <c r="O6" s="260">
        <f ca="1">SUM(Tabulka[13 m_sk])/2</f>
        <v>22835849</v>
      </c>
      <c r="P6" s="259">
        <f ca="1">SUM(Tabulka[14_vzsk])/2</f>
        <v>28201</v>
      </c>
      <c r="Q6" s="259">
        <f ca="1">SUM(Tabulka[15_vzpl])/2</f>
        <v>45255.37634408602</v>
      </c>
      <c r="R6" s="258">
        <f ca="1">IF(Q6=0,0,P6/Q6)</f>
        <v>0.62315247995248002</v>
      </c>
      <c r="S6" s="257">
        <f ca="1">Q6-P6</f>
        <v>17054.37634408602</v>
      </c>
    </row>
    <row r="7" spans="1:19" hidden="1" x14ac:dyDescent="0.25">
      <c r="A7" s="256" t="s">
        <v>182</v>
      </c>
      <c r="B7" s="255" t="s">
        <v>181</v>
      </c>
      <c r="C7" s="254" t="s">
        <v>180</v>
      </c>
      <c r="D7" s="253" t="s">
        <v>179</v>
      </c>
      <c r="E7" s="252" t="s">
        <v>178</v>
      </c>
      <c r="F7" s="251" t="s">
        <v>177</v>
      </c>
      <c r="G7" s="250" t="s">
        <v>176</v>
      </c>
      <c r="H7" s="248" t="s">
        <v>175</v>
      </c>
      <c r="I7" s="248" t="s">
        <v>174</v>
      </c>
      <c r="J7" s="247" t="s">
        <v>173</v>
      </c>
      <c r="K7" s="249" t="s">
        <v>172</v>
      </c>
      <c r="L7" s="248" t="s">
        <v>171</v>
      </c>
      <c r="M7" s="248" t="s">
        <v>170</v>
      </c>
      <c r="N7" s="247" t="s">
        <v>169</v>
      </c>
      <c r="O7" s="246" t="s">
        <v>168</v>
      </c>
      <c r="P7" s="245" t="s">
        <v>167</v>
      </c>
      <c r="Q7" s="244" t="s">
        <v>166</v>
      </c>
      <c r="R7" s="243" t="s">
        <v>165</v>
      </c>
      <c r="S7" s="242" t="s">
        <v>164</v>
      </c>
    </row>
    <row r="8" spans="1:19" x14ac:dyDescent="0.25">
      <c r="A8" s="239" t="s">
        <v>163</v>
      </c>
      <c r="B8" s="238"/>
      <c r="C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31.074540000000002</v>
      </c>
      <c r="D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23577.41</v>
      </c>
      <c r="H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</v>
      </c>
      <c r="I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J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K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24892</v>
      </c>
      <c r="N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30878</v>
      </c>
      <c r="O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10636396</v>
      </c>
      <c r="P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26711</v>
      </c>
      <c r="Q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8" s="241">
        <f ca="1">IF(Tabulka[[#This Row],[15_vzpl]]=0,"",Tabulka[[#This Row],[14_vzsk]]/Tabulka[[#This Row],[15_vzpl]])</f>
        <v>0.73170044182621508</v>
      </c>
      <c r="S8" s="240">
        <f ca="1">IF(Tabulka[[#This Row],[15_vzpl]]-Tabulka[[#This Row],[14_vzsk]]=0,"",Tabulka[[#This Row],[15_vzpl]]-Tabulka[[#This Row],[14_vzsk]])</f>
        <v>9794.3763440860203</v>
      </c>
    </row>
    <row r="9" spans="1:19" x14ac:dyDescent="0.25">
      <c r="A9" s="239">
        <v>99</v>
      </c>
      <c r="B9" s="238" t="s">
        <v>817</v>
      </c>
      <c r="C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26711</v>
      </c>
      <c r="Q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9" s="241">
        <f ca="1">IF(Tabulka[[#This Row],[15_vzpl]]=0,"",Tabulka[[#This Row],[14_vzsk]]/Tabulka[[#This Row],[15_vzpl]])</f>
        <v>0.73170044182621508</v>
      </c>
      <c r="S9" s="240">
        <f ca="1">IF(Tabulka[[#This Row],[15_vzpl]]-Tabulka[[#This Row],[14_vzsk]]=0,"",Tabulka[[#This Row],[15_vzpl]]-Tabulka[[#This Row],[14_vzsk]])</f>
        <v>9794.3763440860203</v>
      </c>
    </row>
    <row r="10" spans="1:19" x14ac:dyDescent="0.25">
      <c r="A10" s="239">
        <v>203</v>
      </c>
      <c r="B10" s="238" t="s">
        <v>818</v>
      </c>
      <c r="C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31.074540000000002</v>
      </c>
      <c r="D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23577.41</v>
      </c>
      <c r="H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</v>
      </c>
      <c r="I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J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K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24892</v>
      </c>
      <c r="N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30878</v>
      </c>
      <c r="O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10636396</v>
      </c>
      <c r="P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1" t="str">
        <f ca="1">IF(Tabulka[[#This Row],[15_vzpl]]=0,"",Tabulka[[#This Row],[14_vzsk]]/Tabulka[[#This Row],[15_vzpl]])</f>
        <v/>
      </c>
      <c r="S10" s="240" t="str">
        <f ca="1">IF(Tabulka[[#This Row],[15_vzpl]]-Tabulka[[#This Row],[14_vzsk]]=0,"",Tabulka[[#This Row],[15_vzpl]]-Tabulka[[#This Row],[14_vzsk]])</f>
        <v/>
      </c>
    </row>
    <row r="11" spans="1:19" x14ac:dyDescent="0.25">
      <c r="A11" s="239" t="s">
        <v>809</v>
      </c>
      <c r="B11" s="238"/>
      <c r="C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52.45</v>
      </c>
      <c r="D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40874.6</v>
      </c>
      <c r="H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I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</v>
      </c>
      <c r="K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65509</v>
      </c>
      <c r="N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65509</v>
      </c>
      <c r="O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11994293</v>
      </c>
      <c r="P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41">
        <f ca="1">IF(Tabulka[[#This Row],[15_vzpl]]=0,"",Tabulka[[#This Row],[14_vzsk]]/Tabulka[[#This Row],[15_vzpl]])</f>
        <v>0.17028571428571429</v>
      </c>
      <c r="S11" s="240">
        <f ca="1">IF(Tabulka[[#This Row],[15_vzpl]]-Tabulka[[#This Row],[14_vzsk]]=0,"",Tabulka[[#This Row],[15_vzpl]]-Tabulka[[#This Row],[14_vzsk]])</f>
        <v>7260</v>
      </c>
    </row>
    <row r="12" spans="1:19" x14ac:dyDescent="0.25">
      <c r="A12" s="239">
        <v>303</v>
      </c>
      <c r="B12" s="238" t="s">
        <v>819</v>
      </c>
      <c r="C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2" s="241">
        <f ca="1">IF(Tabulka[[#This Row],[15_vzpl]]=0,"",Tabulka[[#This Row],[14_vzsk]]/Tabulka[[#This Row],[15_vzpl]])</f>
        <v>0.17028571428571429</v>
      </c>
      <c r="S12" s="240">
        <f ca="1">IF(Tabulka[[#This Row],[15_vzpl]]-Tabulka[[#This Row],[14_vzsk]]=0,"",Tabulka[[#This Row],[15_vzpl]]-Tabulka[[#This Row],[14_vzsk]])</f>
        <v>7260</v>
      </c>
    </row>
    <row r="13" spans="1:19" x14ac:dyDescent="0.25">
      <c r="A13" s="239">
        <v>419</v>
      </c>
      <c r="B13" s="238" t="s">
        <v>820</v>
      </c>
      <c r="C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28.45</v>
      </c>
      <c r="D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22306.6</v>
      </c>
      <c r="H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226.5</v>
      </c>
      <c r="I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</v>
      </c>
      <c r="K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56509</v>
      </c>
      <c r="N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56509</v>
      </c>
      <c r="O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7407379</v>
      </c>
      <c r="P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1" t="str">
        <f ca="1">IF(Tabulka[[#This Row],[15_vzpl]]=0,"",Tabulka[[#This Row],[14_vzsk]]/Tabulka[[#This Row],[15_vzpl]])</f>
        <v/>
      </c>
      <c r="S13" s="240" t="str">
        <f ca="1">IF(Tabulka[[#This Row],[15_vzpl]]-Tabulka[[#This Row],[14_vzsk]]=0,"",Tabulka[[#This Row],[15_vzpl]]-Tabulka[[#This Row],[14_vzsk]])</f>
        <v/>
      </c>
    </row>
    <row r="14" spans="1:19" x14ac:dyDescent="0.25">
      <c r="A14" s="239">
        <v>642</v>
      </c>
      <c r="B14" s="238" t="s">
        <v>821</v>
      </c>
      <c r="C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</v>
      </c>
      <c r="D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18568</v>
      </c>
      <c r="H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4586914</v>
      </c>
      <c r="P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1" t="str">
        <f ca="1">IF(Tabulka[[#This Row],[15_vzpl]]=0,"",Tabulka[[#This Row],[14_vzsk]]/Tabulka[[#This Row],[15_vzpl]])</f>
        <v/>
      </c>
      <c r="S14" s="240" t="str">
        <f ca="1">IF(Tabulka[[#This Row],[15_vzpl]]-Tabulka[[#This Row],[14_vzsk]]=0,"",Tabulka[[#This Row],[15_vzpl]]-Tabulka[[#This Row],[14_vzsk]])</f>
        <v/>
      </c>
    </row>
    <row r="15" spans="1:19" x14ac:dyDescent="0.25">
      <c r="A15" s="239" t="s">
        <v>810</v>
      </c>
      <c r="B15" s="238"/>
      <c r="C15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205160</v>
      </c>
      <c r="P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1" t="str">
        <f ca="1">IF(Tabulka[[#This Row],[15_vzpl]]=0,"",Tabulka[[#This Row],[14_vzsk]]/Tabulka[[#This Row],[15_vzpl]])</f>
        <v/>
      </c>
      <c r="S15" s="240" t="str">
        <f ca="1">IF(Tabulka[[#This Row],[15_vzpl]]-Tabulka[[#This Row],[14_vzsk]]=0,"",Tabulka[[#This Row],[15_vzpl]]-Tabulka[[#This Row],[14_vzsk]])</f>
        <v/>
      </c>
    </row>
    <row r="16" spans="1:19" x14ac:dyDescent="0.25">
      <c r="A16" s="239">
        <v>30</v>
      </c>
      <c r="B16" s="238" t="s">
        <v>822</v>
      </c>
      <c r="C16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205160</v>
      </c>
      <c r="P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1" t="str">
        <f ca="1">IF(Tabulka[[#This Row],[15_vzpl]]=0,"",Tabulka[[#This Row],[14_vzsk]]/Tabulka[[#This Row],[15_vzpl]])</f>
        <v/>
      </c>
      <c r="S16" s="240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192</v>
      </c>
    </row>
    <row r="18" spans="1:1" x14ac:dyDescent="0.25">
      <c r="A18" s="88" t="s">
        <v>122</v>
      </c>
    </row>
    <row r="19" spans="1:1" x14ac:dyDescent="0.25">
      <c r="A19" s="89" t="s">
        <v>162</v>
      </c>
    </row>
    <row r="20" spans="1:1" x14ac:dyDescent="0.25">
      <c r="A20" s="231" t="s">
        <v>161</v>
      </c>
    </row>
    <row r="21" spans="1:1" x14ac:dyDescent="0.25">
      <c r="A21" s="201" t="s">
        <v>148</v>
      </c>
    </row>
    <row r="22" spans="1:1" x14ac:dyDescent="0.25">
      <c r="A22" s="203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69E9597-6FEA-4CE4-B61D-D8FD7036AEC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816</v>
      </c>
    </row>
    <row r="2" spans="1:19" x14ac:dyDescent="0.25">
      <c r="A2" s="198" t="s">
        <v>218</v>
      </c>
    </row>
    <row r="3" spans="1:19" x14ac:dyDescent="0.25">
      <c r="A3" s="277" t="s">
        <v>125</v>
      </c>
      <c r="B3" s="276">
        <v>2021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5" t="s">
        <v>126</v>
      </c>
      <c r="B4" s="274">
        <v>1</v>
      </c>
      <c r="C4" s="269">
        <v>1</v>
      </c>
      <c r="D4" s="269" t="s">
        <v>163</v>
      </c>
      <c r="E4" s="268">
        <v>30.970000000000006</v>
      </c>
      <c r="F4" s="268"/>
      <c r="G4" s="268"/>
      <c r="H4" s="268"/>
      <c r="I4" s="268">
        <v>4549.67</v>
      </c>
      <c r="J4" s="268">
        <v>45</v>
      </c>
      <c r="K4" s="268">
        <v>2</v>
      </c>
      <c r="L4" s="268"/>
      <c r="M4" s="268"/>
      <c r="N4" s="268"/>
      <c r="O4" s="268">
        <v>10750</v>
      </c>
      <c r="P4" s="268">
        <v>10750</v>
      </c>
      <c r="Q4" s="268">
        <v>1698397</v>
      </c>
      <c r="R4" s="268">
        <v>3681</v>
      </c>
      <c r="S4" s="268">
        <v>7301.0752688172042</v>
      </c>
    </row>
    <row r="5" spans="1:19" x14ac:dyDescent="0.25">
      <c r="A5" s="273" t="s">
        <v>127</v>
      </c>
      <c r="B5" s="272">
        <v>2</v>
      </c>
      <c r="C5">
        <v>1</v>
      </c>
      <c r="D5">
        <v>99</v>
      </c>
      <c r="R5">
        <v>3681</v>
      </c>
      <c r="S5">
        <v>7301.0752688172042</v>
      </c>
    </row>
    <row r="6" spans="1:19" x14ac:dyDescent="0.25">
      <c r="A6" s="275" t="s">
        <v>128</v>
      </c>
      <c r="B6" s="274">
        <v>3</v>
      </c>
      <c r="C6">
        <v>1</v>
      </c>
      <c r="D6">
        <v>203</v>
      </c>
      <c r="E6">
        <v>30.970000000000006</v>
      </c>
      <c r="I6">
        <v>4549.67</v>
      </c>
      <c r="J6">
        <v>45</v>
      </c>
      <c r="K6">
        <v>2</v>
      </c>
      <c r="O6">
        <v>10750</v>
      </c>
      <c r="P6">
        <v>10750</v>
      </c>
      <c r="Q6">
        <v>1698397</v>
      </c>
    </row>
    <row r="7" spans="1:19" x14ac:dyDescent="0.25">
      <c r="A7" s="273" t="s">
        <v>129</v>
      </c>
      <c r="B7" s="272">
        <v>4</v>
      </c>
      <c r="C7">
        <v>1</v>
      </c>
      <c r="D7" t="s">
        <v>809</v>
      </c>
      <c r="E7">
        <v>52.45</v>
      </c>
      <c r="I7">
        <v>7783.6</v>
      </c>
      <c r="J7">
        <v>49</v>
      </c>
      <c r="L7">
        <v>28</v>
      </c>
      <c r="O7">
        <v>9779</v>
      </c>
      <c r="P7">
        <v>9779</v>
      </c>
      <c r="Q7">
        <v>1650840</v>
      </c>
      <c r="S7">
        <v>1750</v>
      </c>
    </row>
    <row r="8" spans="1:19" x14ac:dyDescent="0.25">
      <c r="A8" s="275" t="s">
        <v>130</v>
      </c>
      <c r="B8" s="274">
        <v>5</v>
      </c>
      <c r="C8">
        <v>1</v>
      </c>
      <c r="D8">
        <v>303</v>
      </c>
      <c r="S8">
        <v>1750</v>
      </c>
    </row>
    <row r="9" spans="1:19" x14ac:dyDescent="0.25">
      <c r="A9" s="273" t="s">
        <v>131</v>
      </c>
      <c r="B9" s="272">
        <v>6</v>
      </c>
      <c r="C9">
        <v>1</v>
      </c>
      <c r="D9">
        <v>419</v>
      </c>
      <c r="E9">
        <v>28.450000000000003</v>
      </c>
      <c r="I9">
        <v>4247.6000000000004</v>
      </c>
      <c r="J9">
        <v>49</v>
      </c>
      <c r="L9">
        <v>28</v>
      </c>
      <c r="O9">
        <v>9779</v>
      </c>
      <c r="P9">
        <v>9779</v>
      </c>
      <c r="Q9">
        <v>1077829</v>
      </c>
    </row>
    <row r="10" spans="1:19" x14ac:dyDescent="0.25">
      <c r="A10" s="275" t="s">
        <v>132</v>
      </c>
      <c r="B10" s="274">
        <v>7</v>
      </c>
      <c r="C10">
        <v>1</v>
      </c>
      <c r="D10">
        <v>642</v>
      </c>
      <c r="E10">
        <v>24</v>
      </c>
      <c r="I10">
        <v>3536</v>
      </c>
      <c r="Q10">
        <v>573011</v>
      </c>
    </row>
    <row r="11" spans="1:19" x14ac:dyDescent="0.25">
      <c r="A11" s="273" t="s">
        <v>133</v>
      </c>
      <c r="B11" s="272">
        <v>8</v>
      </c>
      <c r="C11">
        <v>1</v>
      </c>
      <c r="D11" t="s">
        <v>810</v>
      </c>
      <c r="E11">
        <v>1</v>
      </c>
      <c r="I11">
        <v>168</v>
      </c>
      <c r="Q11">
        <v>35465</v>
      </c>
    </row>
    <row r="12" spans="1:19" x14ac:dyDescent="0.25">
      <c r="A12" s="275" t="s">
        <v>134</v>
      </c>
      <c r="B12" s="274">
        <v>9</v>
      </c>
      <c r="C12">
        <v>1</v>
      </c>
      <c r="D12">
        <v>30</v>
      </c>
      <c r="E12">
        <v>1</v>
      </c>
      <c r="I12">
        <v>168</v>
      </c>
      <c r="Q12">
        <v>35465</v>
      </c>
    </row>
    <row r="13" spans="1:19" x14ac:dyDescent="0.25">
      <c r="A13" s="273" t="s">
        <v>135</v>
      </c>
      <c r="B13" s="272">
        <v>10</v>
      </c>
      <c r="C13" t="s">
        <v>811</v>
      </c>
      <c r="E13">
        <v>84.420000000000016</v>
      </c>
      <c r="I13">
        <v>12501.27</v>
      </c>
      <c r="J13">
        <v>94</v>
      </c>
      <c r="K13">
        <v>2</v>
      </c>
      <c r="L13">
        <v>28</v>
      </c>
      <c r="O13">
        <v>20529</v>
      </c>
      <c r="P13">
        <v>20529</v>
      </c>
      <c r="Q13">
        <v>3384702</v>
      </c>
      <c r="R13">
        <v>3681</v>
      </c>
      <c r="S13">
        <v>9051.0752688172033</v>
      </c>
    </row>
    <row r="14" spans="1:19" x14ac:dyDescent="0.25">
      <c r="A14" s="275" t="s">
        <v>136</v>
      </c>
      <c r="B14" s="274">
        <v>11</v>
      </c>
      <c r="C14">
        <v>2</v>
      </c>
      <c r="D14" t="s">
        <v>163</v>
      </c>
      <c r="E14">
        <v>30.440600000000003</v>
      </c>
      <c r="I14">
        <v>4395.32</v>
      </c>
      <c r="J14">
        <v>41</v>
      </c>
      <c r="K14">
        <v>7</v>
      </c>
      <c r="Q14">
        <v>1684975</v>
      </c>
      <c r="R14">
        <v>680</v>
      </c>
      <c r="S14">
        <v>7301.0752688172042</v>
      </c>
    </row>
    <row r="15" spans="1:19" x14ac:dyDescent="0.25">
      <c r="A15" s="273" t="s">
        <v>137</v>
      </c>
      <c r="B15" s="272">
        <v>12</v>
      </c>
      <c r="C15">
        <v>2</v>
      </c>
      <c r="D15">
        <v>99</v>
      </c>
      <c r="R15">
        <v>680</v>
      </c>
      <c r="S15">
        <v>7301.0752688172042</v>
      </c>
    </row>
    <row r="16" spans="1:19" x14ac:dyDescent="0.25">
      <c r="A16" s="271" t="s">
        <v>125</v>
      </c>
      <c r="B16" s="270">
        <v>2021</v>
      </c>
      <c r="C16">
        <v>2</v>
      </c>
      <c r="D16">
        <v>203</v>
      </c>
      <c r="E16">
        <v>30.440600000000003</v>
      </c>
      <c r="I16">
        <v>4395.32</v>
      </c>
      <c r="J16">
        <v>41</v>
      </c>
      <c r="K16">
        <v>7</v>
      </c>
      <c r="Q16">
        <v>1684975</v>
      </c>
    </row>
    <row r="17" spans="3:19" x14ac:dyDescent="0.25">
      <c r="C17">
        <v>2</v>
      </c>
      <c r="D17" t="s">
        <v>809</v>
      </c>
      <c r="E17">
        <v>52.45</v>
      </c>
      <c r="I17">
        <v>7571</v>
      </c>
      <c r="J17">
        <v>54</v>
      </c>
      <c r="L17">
        <v>28</v>
      </c>
      <c r="O17">
        <v>13108</v>
      </c>
      <c r="P17">
        <v>13108</v>
      </c>
      <c r="Q17">
        <v>1680372</v>
      </c>
      <c r="S17">
        <v>1750</v>
      </c>
    </row>
    <row r="18" spans="3:19" x14ac:dyDescent="0.25">
      <c r="C18">
        <v>2</v>
      </c>
      <c r="D18">
        <v>303</v>
      </c>
      <c r="S18">
        <v>1750</v>
      </c>
    </row>
    <row r="19" spans="3:19" x14ac:dyDescent="0.25">
      <c r="C19">
        <v>2</v>
      </c>
      <c r="D19">
        <v>419</v>
      </c>
      <c r="E19">
        <v>28.450000000000003</v>
      </c>
      <c r="I19">
        <v>4175</v>
      </c>
      <c r="J19">
        <v>54</v>
      </c>
      <c r="L19">
        <v>28</v>
      </c>
      <c r="O19">
        <v>11108</v>
      </c>
      <c r="P19">
        <v>11108</v>
      </c>
      <c r="Q19">
        <v>1090983</v>
      </c>
    </row>
    <row r="20" spans="3:19" x14ac:dyDescent="0.25">
      <c r="C20">
        <v>2</v>
      </c>
      <c r="D20">
        <v>642</v>
      </c>
      <c r="E20">
        <v>24</v>
      </c>
      <c r="I20">
        <v>3396</v>
      </c>
      <c r="O20">
        <v>2000</v>
      </c>
      <c r="P20">
        <v>2000</v>
      </c>
      <c r="Q20">
        <v>589389</v>
      </c>
    </row>
    <row r="21" spans="3:19" x14ac:dyDescent="0.25">
      <c r="C21">
        <v>2</v>
      </c>
      <c r="D21" t="s">
        <v>810</v>
      </c>
      <c r="E21">
        <v>1</v>
      </c>
      <c r="I21">
        <v>152</v>
      </c>
      <c r="O21">
        <v>750</v>
      </c>
      <c r="P21">
        <v>750</v>
      </c>
      <c r="Q21">
        <v>35473</v>
      </c>
    </row>
    <row r="22" spans="3:19" x14ac:dyDescent="0.25">
      <c r="C22">
        <v>2</v>
      </c>
      <c r="D22">
        <v>30</v>
      </c>
      <c r="E22">
        <v>1</v>
      </c>
      <c r="I22">
        <v>152</v>
      </c>
      <c r="O22">
        <v>750</v>
      </c>
      <c r="P22">
        <v>750</v>
      </c>
      <c r="Q22">
        <v>35473</v>
      </c>
    </row>
    <row r="23" spans="3:19" x14ac:dyDescent="0.25">
      <c r="C23" t="s">
        <v>812</v>
      </c>
      <c r="E23">
        <v>83.890600000000006</v>
      </c>
      <c r="I23">
        <v>12118.32</v>
      </c>
      <c r="J23">
        <v>95</v>
      </c>
      <c r="K23">
        <v>7</v>
      </c>
      <c r="L23">
        <v>28</v>
      </c>
      <c r="O23">
        <v>13858</v>
      </c>
      <c r="P23">
        <v>13858</v>
      </c>
      <c r="Q23">
        <v>3400820</v>
      </c>
      <c r="R23">
        <v>680</v>
      </c>
      <c r="S23">
        <v>9051.0752688172033</v>
      </c>
    </row>
    <row r="24" spans="3:19" x14ac:dyDescent="0.25">
      <c r="C24">
        <v>3</v>
      </c>
      <c r="D24" t="s">
        <v>163</v>
      </c>
      <c r="E24">
        <v>30.8</v>
      </c>
      <c r="I24">
        <v>4917.05</v>
      </c>
      <c r="J24">
        <v>40.5</v>
      </c>
      <c r="K24">
        <v>6</v>
      </c>
      <c r="Q24">
        <v>1647761</v>
      </c>
      <c r="R24">
        <v>1450</v>
      </c>
      <c r="S24">
        <v>7301.0752688172042</v>
      </c>
    </row>
    <row r="25" spans="3:19" x14ac:dyDescent="0.25">
      <c r="C25">
        <v>3</v>
      </c>
      <c r="D25">
        <v>99</v>
      </c>
      <c r="R25">
        <v>1450</v>
      </c>
      <c r="S25">
        <v>7301.0752688172042</v>
      </c>
    </row>
    <row r="26" spans="3:19" x14ac:dyDescent="0.25">
      <c r="C26">
        <v>3</v>
      </c>
      <c r="D26">
        <v>203</v>
      </c>
      <c r="E26">
        <v>30.8</v>
      </c>
      <c r="I26">
        <v>4917.05</v>
      </c>
      <c r="J26">
        <v>40.5</v>
      </c>
      <c r="K26">
        <v>6</v>
      </c>
      <c r="Q26">
        <v>1647761</v>
      </c>
    </row>
    <row r="27" spans="3:19" x14ac:dyDescent="0.25">
      <c r="C27">
        <v>3</v>
      </c>
      <c r="D27" t="s">
        <v>809</v>
      </c>
      <c r="E27">
        <v>52.45</v>
      </c>
      <c r="I27">
        <v>8912</v>
      </c>
      <c r="J27">
        <v>44.5</v>
      </c>
      <c r="L27">
        <v>32</v>
      </c>
      <c r="O27">
        <v>15358</v>
      </c>
      <c r="P27">
        <v>15358</v>
      </c>
      <c r="Q27">
        <v>1676822</v>
      </c>
      <c r="S27">
        <v>1750</v>
      </c>
    </row>
    <row r="28" spans="3:19" x14ac:dyDescent="0.25">
      <c r="C28">
        <v>3</v>
      </c>
      <c r="D28">
        <v>303</v>
      </c>
      <c r="S28">
        <v>1750</v>
      </c>
    </row>
    <row r="29" spans="3:19" x14ac:dyDescent="0.25">
      <c r="C29">
        <v>3</v>
      </c>
      <c r="D29">
        <v>419</v>
      </c>
      <c r="E29">
        <v>28.450000000000003</v>
      </c>
      <c r="I29">
        <v>4856</v>
      </c>
      <c r="J29">
        <v>44.5</v>
      </c>
      <c r="L29">
        <v>32</v>
      </c>
      <c r="O29">
        <v>11358</v>
      </c>
      <c r="P29">
        <v>11358</v>
      </c>
      <c r="Q29">
        <v>1078248</v>
      </c>
    </row>
    <row r="30" spans="3:19" x14ac:dyDescent="0.25">
      <c r="C30">
        <v>3</v>
      </c>
      <c r="D30">
        <v>642</v>
      </c>
      <c r="E30">
        <v>24</v>
      </c>
      <c r="I30">
        <v>4056</v>
      </c>
      <c r="O30">
        <v>4000</v>
      </c>
      <c r="P30">
        <v>4000</v>
      </c>
      <c r="Q30">
        <v>598574</v>
      </c>
    </row>
    <row r="31" spans="3:19" x14ac:dyDescent="0.25">
      <c r="C31">
        <v>3</v>
      </c>
      <c r="D31" t="s">
        <v>810</v>
      </c>
      <c r="E31">
        <v>1</v>
      </c>
      <c r="I31">
        <v>184</v>
      </c>
      <c r="Q31">
        <v>35465</v>
      </c>
    </row>
    <row r="32" spans="3:19" x14ac:dyDescent="0.25">
      <c r="C32">
        <v>3</v>
      </c>
      <c r="D32">
        <v>30</v>
      </c>
      <c r="E32">
        <v>1</v>
      </c>
      <c r="I32">
        <v>184</v>
      </c>
      <c r="Q32">
        <v>35465</v>
      </c>
    </row>
    <row r="33" spans="3:19" x14ac:dyDescent="0.25">
      <c r="C33" t="s">
        <v>813</v>
      </c>
      <c r="E33">
        <v>84.25</v>
      </c>
      <c r="I33">
        <v>14013.05</v>
      </c>
      <c r="J33">
        <v>85</v>
      </c>
      <c r="K33">
        <v>6</v>
      </c>
      <c r="L33">
        <v>32</v>
      </c>
      <c r="O33">
        <v>15358</v>
      </c>
      <c r="P33">
        <v>15358</v>
      </c>
      <c r="Q33">
        <v>3360048</v>
      </c>
      <c r="R33">
        <v>1450</v>
      </c>
      <c r="S33">
        <v>9051.0752688172033</v>
      </c>
    </row>
    <row r="34" spans="3:19" x14ac:dyDescent="0.25">
      <c r="C34">
        <v>4</v>
      </c>
      <c r="D34" t="s">
        <v>163</v>
      </c>
      <c r="E34">
        <v>31.756400000000003</v>
      </c>
      <c r="I34">
        <v>5048.2699999999995</v>
      </c>
      <c r="J34">
        <v>22.5</v>
      </c>
      <c r="K34">
        <v>6</v>
      </c>
      <c r="O34">
        <v>14142</v>
      </c>
      <c r="P34">
        <v>14142</v>
      </c>
      <c r="Q34">
        <v>3856822</v>
      </c>
      <c r="R34">
        <v>3500</v>
      </c>
      <c r="S34">
        <v>7301.0752688172042</v>
      </c>
    </row>
    <row r="35" spans="3:19" x14ac:dyDescent="0.25">
      <c r="C35">
        <v>4</v>
      </c>
      <c r="D35">
        <v>99</v>
      </c>
      <c r="R35">
        <v>3500</v>
      </c>
      <c r="S35">
        <v>7301.0752688172042</v>
      </c>
    </row>
    <row r="36" spans="3:19" x14ac:dyDescent="0.25">
      <c r="C36">
        <v>4</v>
      </c>
      <c r="D36">
        <v>203</v>
      </c>
      <c r="E36">
        <v>31.756400000000003</v>
      </c>
      <c r="I36">
        <v>5048.2699999999995</v>
      </c>
      <c r="J36">
        <v>22.5</v>
      </c>
      <c r="K36">
        <v>6</v>
      </c>
      <c r="O36">
        <v>14142</v>
      </c>
      <c r="P36">
        <v>14142</v>
      </c>
      <c r="Q36">
        <v>3856822</v>
      </c>
    </row>
    <row r="37" spans="3:19" x14ac:dyDescent="0.25">
      <c r="C37">
        <v>4</v>
      </c>
      <c r="D37" t="s">
        <v>809</v>
      </c>
      <c r="E37">
        <v>52.45</v>
      </c>
      <c r="I37">
        <v>8500.5</v>
      </c>
      <c r="J37">
        <v>37</v>
      </c>
      <c r="L37">
        <v>33</v>
      </c>
      <c r="O37">
        <v>1500</v>
      </c>
      <c r="P37">
        <v>1500</v>
      </c>
      <c r="Q37">
        <v>5253517</v>
      </c>
      <c r="R37">
        <v>500</v>
      </c>
      <c r="S37">
        <v>1750</v>
      </c>
    </row>
    <row r="38" spans="3:19" x14ac:dyDescent="0.25">
      <c r="C38">
        <v>4</v>
      </c>
      <c r="D38">
        <v>303</v>
      </c>
      <c r="R38">
        <v>500</v>
      </c>
      <c r="S38">
        <v>1750</v>
      </c>
    </row>
    <row r="39" spans="3:19" x14ac:dyDescent="0.25">
      <c r="C39">
        <v>4</v>
      </c>
      <c r="D39">
        <v>419</v>
      </c>
      <c r="E39">
        <v>28.450000000000003</v>
      </c>
      <c r="I39">
        <v>4672.5</v>
      </c>
      <c r="J39">
        <v>37</v>
      </c>
      <c r="L39">
        <v>33</v>
      </c>
      <c r="O39">
        <v>1500</v>
      </c>
      <c r="P39">
        <v>1500</v>
      </c>
      <c r="Q39">
        <v>3057295</v>
      </c>
    </row>
    <row r="40" spans="3:19" x14ac:dyDescent="0.25">
      <c r="C40">
        <v>4</v>
      </c>
      <c r="D40">
        <v>642</v>
      </c>
      <c r="E40">
        <v>24</v>
      </c>
      <c r="I40">
        <v>3828</v>
      </c>
      <c r="Q40">
        <v>2196222</v>
      </c>
    </row>
    <row r="41" spans="3:19" x14ac:dyDescent="0.25">
      <c r="C41">
        <v>4</v>
      </c>
      <c r="D41" t="s">
        <v>810</v>
      </c>
      <c r="E41">
        <v>1</v>
      </c>
      <c r="I41">
        <v>176</v>
      </c>
      <c r="Q41">
        <v>63222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63222</v>
      </c>
    </row>
    <row r="43" spans="3:19" x14ac:dyDescent="0.25">
      <c r="C43" t="s">
        <v>814</v>
      </c>
      <c r="E43">
        <v>85.206400000000002</v>
      </c>
      <c r="I43">
        <v>13724.77</v>
      </c>
      <c r="J43">
        <v>59.5</v>
      </c>
      <c r="K43">
        <v>6</v>
      </c>
      <c r="L43">
        <v>33</v>
      </c>
      <c r="O43">
        <v>15642</v>
      </c>
      <c r="P43">
        <v>15642</v>
      </c>
      <c r="Q43">
        <v>9173561</v>
      </c>
      <c r="R43">
        <v>4000</v>
      </c>
      <c r="S43">
        <v>9051.0752688172033</v>
      </c>
    </row>
    <row r="44" spans="3:19" x14ac:dyDescent="0.25">
      <c r="C44">
        <v>5</v>
      </c>
      <c r="D44" t="s">
        <v>163</v>
      </c>
      <c r="E44">
        <v>31.4057</v>
      </c>
      <c r="I44">
        <v>4667.0999999999995</v>
      </c>
      <c r="J44">
        <v>39</v>
      </c>
      <c r="L44">
        <v>11.5</v>
      </c>
      <c r="M44">
        <v>5986</v>
      </c>
      <c r="P44">
        <v>5986</v>
      </c>
      <c r="Q44">
        <v>1748441</v>
      </c>
      <c r="R44">
        <v>17400</v>
      </c>
      <c r="S44">
        <v>7301.0752688172042</v>
      </c>
    </row>
    <row r="45" spans="3:19" x14ac:dyDescent="0.25">
      <c r="C45">
        <v>5</v>
      </c>
      <c r="D45">
        <v>99</v>
      </c>
      <c r="R45">
        <v>17400</v>
      </c>
      <c r="S45">
        <v>7301.0752688172042</v>
      </c>
    </row>
    <row r="46" spans="3:19" x14ac:dyDescent="0.25">
      <c r="C46">
        <v>5</v>
      </c>
      <c r="D46">
        <v>203</v>
      </c>
      <c r="E46">
        <v>31.4057</v>
      </c>
      <c r="I46">
        <v>4667.0999999999995</v>
      </c>
      <c r="J46">
        <v>39</v>
      </c>
      <c r="L46">
        <v>11.5</v>
      </c>
      <c r="M46">
        <v>5986</v>
      </c>
      <c r="P46">
        <v>5986</v>
      </c>
      <c r="Q46">
        <v>1748441</v>
      </c>
    </row>
    <row r="47" spans="3:19" x14ac:dyDescent="0.25">
      <c r="C47">
        <v>5</v>
      </c>
      <c r="D47" t="s">
        <v>809</v>
      </c>
      <c r="E47">
        <v>52.45</v>
      </c>
      <c r="I47">
        <v>8107.5</v>
      </c>
      <c r="J47">
        <v>42</v>
      </c>
      <c r="L47">
        <v>28</v>
      </c>
      <c r="O47">
        <v>25764</v>
      </c>
      <c r="P47">
        <v>25764</v>
      </c>
      <c r="Q47">
        <v>1732742</v>
      </c>
      <c r="R47">
        <v>990</v>
      </c>
      <c r="S47">
        <v>1750</v>
      </c>
    </row>
    <row r="48" spans="3:19" x14ac:dyDescent="0.25">
      <c r="C48">
        <v>5</v>
      </c>
      <c r="D48">
        <v>303</v>
      </c>
      <c r="R48">
        <v>990</v>
      </c>
      <c r="S48">
        <v>1750</v>
      </c>
    </row>
    <row r="49" spans="3:19" x14ac:dyDescent="0.25">
      <c r="C49">
        <v>5</v>
      </c>
      <c r="D49">
        <v>419</v>
      </c>
      <c r="E49">
        <v>28.450000000000003</v>
      </c>
      <c r="I49">
        <v>4355.5</v>
      </c>
      <c r="J49">
        <v>42</v>
      </c>
      <c r="L49">
        <v>28</v>
      </c>
      <c r="O49">
        <v>22764</v>
      </c>
      <c r="P49">
        <v>22764</v>
      </c>
      <c r="Q49">
        <v>1103024</v>
      </c>
    </row>
    <row r="50" spans="3:19" x14ac:dyDescent="0.25">
      <c r="C50">
        <v>5</v>
      </c>
      <c r="D50">
        <v>642</v>
      </c>
      <c r="E50">
        <v>24</v>
      </c>
      <c r="I50">
        <v>3752</v>
      </c>
      <c r="O50">
        <v>3000</v>
      </c>
      <c r="P50">
        <v>3000</v>
      </c>
      <c r="Q50">
        <v>629718</v>
      </c>
    </row>
    <row r="51" spans="3:19" x14ac:dyDescent="0.25">
      <c r="C51">
        <v>5</v>
      </c>
      <c r="D51" t="s">
        <v>810</v>
      </c>
      <c r="E51">
        <v>1</v>
      </c>
      <c r="I51">
        <v>160</v>
      </c>
      <c r="Q51">
        <v>35535</v>
      </c>
    </row>
    <row r="52" spans="3:19" x14ac:dyDescent="0.25">
      <c r="C52">
        <v>5</v>
      </c>
      <c r="D52">
        <v>30</v>
      </c>
      <c r="E52">
        <v>1</v>
      </c>
      <c r="I52">
        <v>160</v>
      </c>
      <c r="Q52">
        <v>35535</v>
      </c>
    </row>
    <row r="53" spans="3:19" x14ac:dyDescent="0.25">
      <c r="C53" t="s">
        <v>815</v>
      </c>
      <c r="E53">
        <v>84.855699999999999</v>
      </c>
      <c r="I53">
        <v>12934.599999999999</v>
      </c>
      <c r="J53">
        <v>81</v>
      </c>
      <c r="L53">
        <v>39.5</v>
      </c>
      <c r="M53">
        <v>5986</v>
      </c>
      <c r="O53">
        <v>25764</v>
      </c>
      <c r="P53">
        <v>31750</v>
      </c>
      <c r="Q53">
        <v>3516718</v>
      </c>
      <c r="R53">
        <v>18390</v>
      </c>
      <c r="S53">
        <v>9051.0752688172033</v>
      </c>
    </row>
  </sheetData>
  <hyperlinks>
    <hyperlink ref="A2" location="Obsah!A1" display="Zpět na Obsah  KL 01  1.-4.měsíc" xr:uid="{D8DAA64F-B426-47D5-9C63-7A2EF3416CFD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2" hidden="1" customWidth="1" outlineLevel="1"/>
    <col min="10" max="10" width="7.7109375" style="182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2" hidden="1" customWidth="1" outlineLevel="1"/>
    <col min="19" max="19" width="7.7109375" style="182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2" hidden="1" customWidth="1" outlineLevel="1"/>
    <col min="28" max="28" width="7.7109375" style="182" customWidth="1" collapsed="1"/>
    <col min="29" max="16384" width="8.85546875" style="104"/>
  </cols>
  <sheetData>
    <row r="1" spans="1:28" ht="18.600000000000001" customHeight="1" thickBot="1" x14ac:dyDescent="0.35">
      <c r="A1" s="358" t="s">
        <v>825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  <c r="H2" s="86"/>
      <c r="I2" s="193"/>
      <c r="J2" s="193"/>
      <c r="K2" s="86"/>
      <c r="L2" s="86"/>
      <c r="M2" s="86"/>
      <c r="N2" s="86"/>
      <c r="O2" s="86"/>
      <c r="P2" s="86"/>
      <c r="Q2" s="86"/>
      <c r="R2" s="193"/>
      <c r="S2" s="193"/>
      <c r="T2" s="86"/>
      <c r="U2" s="86"/>
      <c r="V2" s="86"/>
      <c r="W2" s="86"/>
      <c r="X2" s="86"/>
      <c r="Y2" s="86"/>
      <c r="Z2" s="86"/>
      <c r="AA2" s="193"/>
      <c r="AB2" s="193"/>
    </row>
    <row r="3" spans="1:28" ht="14.45" customHeight="1" thickBot="1" x14ac:dyDescent="0.25">
      <c r="A3" s="186" t="s">
        <v>106</v>
      </c>
      <c r="B3" s="187">
        <f>SUBTOTAL(9,B6:B1048576)/4</f>
        <v>16906</v>
      </c>
      <c r="C3" s="188">
        <f t="shared" ref="C3:Z3" si="0">SUBTOTAL(9,C6:C1048576)</f>
        <v>0</v>
      </c>
      <c r="D3" s="188"/>
      <c r="E3" s="188">
        <f>SUBTOTAL(9,E6:E1048576)/4</f>
        <v>11979</v>
      </c>
      <c r="F3" s="188"/>
      <c r="G3" s="188">
        <f t="shared" si="0"/>
        <v>0</v>
      </c>
      <c r="H3" s="188">
        <f>SUBTOTAL(9,H6:H1048576)/4</f>
        <v>24988</v>
      </c>
      <c r="I3" s="191">
        <f>IF(B3&lt;&gt;0,H3/B3,"")</f>
        <v>1.4780551283567964</v>
      </c>
      <c r="J3" s="189">
        <f>IF(E3&lt;&gt;0,H3/E3,"")</f>
        <v>2.0859838049920696</v>
      </c>
      <c r="K3" s="190">
        <f t="shared" si="0"/>
        <v>0</v>
      </c>
      <c r="L3" s="190"/>
      <c r="M3" s="188">
        <f t="shared" si="0"/>
        <v>0</v>
      </c>
      <c r="N3" s="188">
        <f t="shared" si="0"/>
        <v>0</v>
      </c>
      <c r="O3" s="188"/>
      <c r="P3" s="188">
        <f t="shared" si="0"/>
        <v>0</v>
      </c>
      <c r="Q3" s="188">
        <f t="shared" si="0"/>
        <v>0</v>
      </c>
      <c r="R3" s="191" t="str">
        <f>IF(K3&lt;&gt;0,Q3/K3,"")</f>
        <v/>
      </c>
      <c r="S3" s="191" t="str">
        <f>IF(N3&lt;&gt;0,Q3/N3,"")</f>
        <v/>
      </c>
      <c r="T3" s="187">
        <f t="shared" si="0"/>
        <v>0</v>
      </c>
      <c r="U3" s="190"/>
      <c r="V3" s="188">
        <f t="shared" si="0"/>
        <v>0</v>
      </c>
      <c r="W3" s="188">
        <f t="shared" si="0"/>
        <v>0</v>
      </c>
      <c r="X3" s="188"/>
      <c r="Y3" s="188">
        <f t="shared" si="0"/>
        <v>0</v>
      </c>
      <c r="Z3" s="188">
        <f t="shared" si="0"/>
        <v>0</v>
      </c>
      <c r="AA3" s="191" t="str">
        <f>IF(T3&lt;&gt;0,Z3/T3,"")</f>
        <v/>
      </c>
      <c r="AB3" s="189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2019</v>
      </c>
      <c r="C5" s="415"/>
      <c r="D5" s="415"/>
      <c r="E5" s="415">
        <v>2020</v>
      </c>
      <c r="F5" s="415"/>
      <c r="G5" s="415"/>
      <c r="H5" s="415">
        <v>2021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2020</v>
      </c>
      <c r="O5" s="415"/>
      <c r="P5" s="415"/>
      <c r="Q5" s="415">
        <v>2021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2020</v>
      </c>
      <c r="X5" s="415"/>
      <c r="Y5" s="415"/>
      <c r="Z5" s="415">
        <v>2021</v>
      </c>
      <c r="AA5" s="416" t="s">
        <v>217</v>
      </c>
      <c r="AB5" s="417" t="s">
        <v>2</v>
      </c>
    </row>
    <row r="6" spans="1:28" ht="14.45" customHeight="1" x14ac:dyDescent="0.25">
      <c r="A6" s="418" t="s">
        <v>823</v>
      </c>
      <c r="B6" s="419">
        <v>16906</v>
      </c>
      <c r="C6" s="420"/>
      <c r="D6" s="420"/>
      <c r="E6" s="419">
        <v>11979</v>
      </c>
      <c r="F6" s="420"/>
      <c r="G6" s="420"/>
      <c r="H6" s="419">
        <v>24988</v>
      </c>
      <c r="I6" s="420"/>
      <c r="J6" s="420"/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824</v>
      </c>
      <c r="B7" s="422">
        <v>16906</v>
      </c>
      <c r="C7" s="423"/>
      <c r="D7" s="423"/>
      <c r="E7" s="422">
        <v>11979</v>
      </c>
      <c r="F7" s="423"/>
      <c r="G7" s="423"/>
      <c r="H7" s="422">
        <v>24988</v>
      </c>
      <c r="I7" s="423"/>
      <c r="J7" s="423"/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826</v>
      </c>
      <c r="B9" s="419">
        <v>16906</v>
      </c>
      <c r="C9" s="420"/>
      <c r="D9" s="420"/>
      <c r="E9" s="419">
        <v>11979</v>
      </c>
      <c r="F9" s="420"/>
      <c r="G9" s="420"/>
      <c r="H9" s="419">
        <v>24988</v>
      </c>
      <c r="I9" s="420"/>
      <c r="J9" s="421"/>
    </row>
    <row r="10" spans="1:28" ht="14.45" customHeight="1" x14ac:dyDescent="0.25">
      <c r="A10" s="429" t="s">
        <v>827</v>
      </c>
      <c r="B10" s="426">
        <v>16906</v>
      </c>
      <c r="C10" s="427"/>
      <c r="D10" s="427"/>
      <c r="E10" s="426"/>
      <c r="F10" s="427"/>
      <c r="G10" s="427"/>
      <c r="H10" s="426"/>
      <c r="I10" s="427"/>
      <c r="J10" s="428"/>
    </row>
    <row r="11" spans="1:28" ht="14.45" customHeight="1" thickBot="1" x14ac:dyDescent="0.3">
      <c r="A11" s="425" t="s">
        <v>828</v>
      </c>
      <c r="B11" s="422"/>
      <c r="C11" s="423"/>
      <c r="D11" s="423"/>
      <c r="E11" s="422">
        <v>11979</v>
      </c>
      <c r="F11" s="423"/>
      <c r="G11" s="423"/>
      <c r="H11" s="422">
        <v>24988</v>
      </c>
      <c r="I11" s="423"/>
      <c r="J11" s="424"/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829</v>
      </c>
    </row>
    <row r="14" spans="1:28" ht="14.45" customHeight="1" x14ac:dyDescent="0.2">
      <c r="A14" s="430" t="s">
        <v>830</v>
      </c>
    </row>
    <row r="15" spans="1:28" ht="14.45" customHeight="1" x14ac:dyDescent="0.2">
      <c r="A15" s="430" t="s">
        <v>831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299B5F7-CFFC-4E72-90CC-F7BCC86B8F4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79" hidden="1" customWidth="1" outlineLevel="1"/>
    <col min="3" max="3" width="7.7109375" style="179" customWidth="1" collapsed="1"/>
    <col min="4" max="4" width="7.7109375" style="179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833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8" t="s">
        <v>106</v>
      </c>
      <c r="B3" s="214">
        <f t="shared" ref="B3:G3" si="0">SUBTOTAL(9,B6:B1048576)</f>
        <v>86</v>
      </c>
      <c r="C3" s="215">
        <f t="shared" si="0"/>
        <v>57</v>
      </c>
      <c r="D3" s="227">
        <f t="shared" si="0"/>
        <v>114</v>
      </c>
      <c r="E3" s="190">
        <f t="shared" si="0"/>
        <v>16906</v>
      </c>
      <c r="F3" s="188">
        <f t="shared" si="0"/>
        <v>11979</v>
      </c>
      <c r="G3" s="216">
        <f t="shared" si="0"/>
        <v>24988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2019</v>
      </c>
      <c r="C5" s="415">
        <v>2020</v>
      </c>
      <c r="D5" s="432">
        <v>2021</v>
      </c>
      <c r="E5" s="414">
        <v>2019</v>
      </c>
      <c r="F5" s="415">
        <v>2020</v>
      </c>
      <c r="G5" s="432">
        <v>2021</v>
      </c>
    </row>
    <row r="6" spans="1:7" ht="14.45" customHeight="1" x14ac:dyDescent="0.2">
      <c r="A6" s="437" t="s">
        <v>827</v>
      </c>
      <c r="B6" s="399">
        <v>86</v>
      </c>
      <c r="C6" s="399"/>
      <c r="D6" s="399"/>
      <c r="E6" s="433">
        <v>16906</v>
      </c>
      <c r="F6" s="433"/>
      <c r="G6" s="434"/>
    </row>
    <row r="7" spans="1:7" ht="14.45" customHeight="1" thickBot="1" x14ac:dyDescent="0.25">
      <c r="A7" s="438" t="s">
        <v>832</v>
      </c>
      <c r="B7" s="411"/>
      <c r="C7" s="411">
        <v>57</v>
      </c>
      <c r="D7" s="411">
        <v>114</v>
      </c>
      <c r="E7" s="435"/>
      <c r="F7" s="435">
        <v>11979</v>
      </c>
      <c r="G7" s="436">
        <v>24988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829</v>
      </c>
    </row>
    <row r="10" spans="1:7" ht="14.45" customHeight="1" x14ac:dyDescent="0.2">
      <c r="A10" s="430" t="s">
        <v>830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E5BD229-022B-48DD-9437-6BF434F9A82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79" hidden="1" customWidth="1" outlineLevel="1"/>
    <col min="9" max="10" width="9.28515625" style="104" hidden="1" customWidth="1"/>
    <col min="11" max="12" width="11.140625" style="179" customWidth="1"/>
    <col min="13" max="14" width="9.28515625" style="104" hidden="1" customWidth="1"/>
    <col min="15" max="16" width="11.140625" style="179" customWidth="1"/>
    <col min="17" max="17" width="11.140625" style="182" customWidth="1"/>
    <col min="18" max="18" width="11.140625" style="179" customWidth="1"/>
    <col min="19" max="16384" width="8.85546875" style="104"/>
  </cols>
  <sheetData>
    <row r="1" spans="1:18" ht="18.600000000000001" customHeight="1" thickBot="1" x14ac:dyDescent="0.35">
      <c r="A1" s="283" t="s">
        <v>842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8" t="s">
        <v>218</v>
      </c>
      <c r="B2" s="169"/>
      <c r="C2" s="169"/>
      <c r="D2" s="86"/>
      <c r="E2" s="86"/>
      <c r="F2" s="86"/>
      <c r="G2" s="196"/>
      <c r="H2" s="196"/>
      <c r="I2" s="86"/>
      <c r="J2" s="86"/>
      <c r="K2" s="196"/>
      <c r="L2" s="196"/>
      <c r="M2" s="86"/>
      <c r="N2" s="86"/>
      <c r="O2" s="196"/>
      <c r="P2" s="196"/>
      <c r="Q2" s="193"/>
      <c r="R2" s="196"/>
    </row>
    <row r="3" spans="1:18" ht="14.45" customHeight="1" thickBot="1" x14ac:dyDescent="0.25">
      <c r="F3" s="63" t="s">
        <v>106</v>
      </c>
      <c r="G3" s="77">
        <f t="shared" ref="G3:P3" si="0">SUBTOTAL(9,G6:G1048576)</f>
        <v>86</v>
      </c>
      <c r="H3" s="78">
        <f t="shared" si="0"/>
        <v>16906</v>
      </c>
      <c r="I3" s="58"/>
      <c r="J3" s="58"/>
      <c r="K3" s="78">
        <f t="shared" si="0"/>
        <v>57</v>
      </c>
      <c r="L3" s="78">
        <f t="shared" si="0"/>
        <v>11979</v>
      </c>
      <c r="M3" s="58"/>
      <c r="N3" s="58"/>
      <c r="O3" s="78">
        <f t="shared" si="0"/>
        <v>114</v>
      </c>
      <c r="P3" s="78">
        <f t="shared" si="0"/>
        <v>24988</v>
      </c>
      <c r="Q3" s="59">
        <f>IF(L3=0,0,P3/L3)</f>
        <v>2.0859838049920696</v>
      </c>
      <c r="R3" s="79">
        <f>IF(O3=0,0,P3/O3)</f>
        <v>219.19298245614036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2019</v>
      </c>
      <c r="H4" s="371"/>
      <c r="I4" s="76"/>
      <c r="J4" s="76"/>
      <c r="K4" s="370">
        <v>2020</v>
      </c>
      <c r="L4" s="371"/>
      <c r="M4" s="76"/>
      <c r="N4" s="76"/>
      <c r="O4" s="370">
        <v>2021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834</v>
      </c>
      <c r="C6" s="396" t="s">
        <v>826</v>
      </c>
      <c r="D6" s="396" t="s">
        <v>835</v>
      </c>
      <c r="E6" s="396" t="s">
        <v>836</v>
      </c>
      <c r="F6" s="396" t="s">
        <v>837</v>
      </c>
      <c r="G6" s="399">
        <v>54</v>
      </c>
      <c r="H6" s="399">
        <v>9450</v>
      </c>
      <c r="I6" s="396"/>
      <c r="J6" s="396">
        <v>175</v>
      </c>
      <c r="K6" s="399">
        <v>24</v>
      </c>
      <c r="L6" s="399">
        <v>4224</v>
      </c>
      <c r="M6" s="396"/>
      <c r="N6" s="396">
        <v>176</v>
      </c>
      <c r="O6" s="399">
        <v>62</v>
      </c>
      <c r="P6" s="399">
        <v>11780</v>
      </c>
      <c r="Q6" s="449"/>
      <c r="R6" s="400">
        <v>190</v>
      </c>
    </row>
    <row r="7" spans="1:18" ht="14.45" customHeight="1" x14ac:dyDescent="0.2">
      <c r="A7" s="401"/>
      <c r="B7" s="402" t="s">
        <v>834</v>
      </c>
      <c r="C7" s="402" t="s">
        <v>826</v>
      </c>
      <c r="D7" s="402" t="s">
        <v>835</v>
      </c>
      <c r="E7" s="402" t="s">
        <v>838</v>
      </c>
      <c r="F7" s="402" t="s">
        <v>839</v>
      </c>
      <c r="G7" s="405">
        <v>20</v>
      </c>
      <c r="H7" s="405">
        <v>4660</v>
      </c>
      <c r="I7" s="402"/>
      <c r="J7" s="402">
        <v>233</v>
      </c>
      <c r="K7" s="405">
        <v>20</v>
      </c>
      <c r="L7" s="405">
        <v>4700</v>
      </c>
      <c r="M7" s="402"/>
      <c r="N7" s="402">
        <v>235</v>
      </c>
      <c r="O7" s="405">
        <v>26</v>
      </c>
      <c r="P7" s="405">
        <v>6604</v>
      </c>
      <c r="Q7" s="450"/>
      <c r="R7" s="406">
        <v>254</v>
      </c>
    </row>
    <row r="8" spans="1:18" ht="14.45" customHeight="1" thickBot="1" x14ac:dyDescent="0.25">
      <c r="A8" s="407"/>
      <c r="B8" s="408" t="s">
        <v>834</v>
      </c>
      <c r="C8" s="408" t="s">
        <v>826</v>
      </c>
      <c r="D8" s="408" t="s">
        <v>835</v>
      </c>
      <c r="E8" s="408" t="s">
        <v>840</v>
      </c>
      <c r="F8" s="408" t="s">
        <v>841</v>
      </c>
      <c r="G8" s="411">
        <v>12</v>
      </c>
      <c r="H8" s="411">
        <v>2796</v>
      </c>
      <c r="I8" s="408"/>
      <c r="J8" s="408">
        <v>233</v>
      </c>
      <c r="K8" s="411">
        <v>13</v>
      </c>
      <c r="L8" s="411">
        <v>3055</v>
      </c>
      <c r="M8" s="408"/>
      <c r="N8" s="408">
        <v>235</v>
      </c>
      <c r="O8" s="411">
        <v>26</v>
      </c>
      <c r="P8" s="411">
        <v>6604</v>
      </c>
      <c r="Q8" s="451"/>
      <c r="R8" s="412">
        <v>254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77082A5-1EC4-40DB-AF34-709E51FA3F67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79" hidden="1" customWidth="1" outlineLevel="1"/>
    <col min="10" max="11" width="9.28515625" style="104" hidden="1" customWidth="1"/>
    <col min="12" max="13" width="11.140625" style="179" customWidth="1"/>
    <col min="14" max="15" width="9.28515625" style="104" hidden="1" customWidth="1"/>
    <col min="16" max="17" width="11.140625" style="179" customWidth="1"/>
    <col min="18" max="18" width="11.140625" style="182" customWidth="1"/>
    <col min="19" max="19" width="11.140625" style="179" customWidth="1"/>
    <col min="20" max="16384" width="8.85546875" style="104"/>
  </cols>
  <sheetData>
    <row r="1" spans="1:19" ht="18.600000000000001" customHeight="1" thickBot="1" x14ac:dyDescent="0.35">
      <c r="A1" s="283" t="s">
        <v>843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8" t="s">
        <v>218</v>
      </c>
      <c r="B2" s="169"/>
      <c r="C2" s="169"/>
      <c r="D2" s="169"/>
      <c r="E2" s="86"/>
      <c r="F2" s="86"/>
      <c r="G2" s="86"/>
      <c r="H2" s="196"/>
      <c r="I2" s="196"/>
      <c r="J2" s="86"/>
      <c r="K2" s="86"/>
      <c r="L2" s="196"/>
      <c r="M2" s="196"/>
      <c r="N2" s="86"/>
      <c r="O2" s="86"/>
      <c r="P2" s="196"/>
      <c r="Q2" s="196"/>
      <c r="R2" s="193"/>
      <c r="S2" s="196"/>
    </row>
    <row r="3" spans="1:19" ht="14.45" customHeight="1" thickBot="1" x14ac:dyDescent="0.25">
      <c r="G3" s="63" t="s">
        <v>106</v>
      </c>
      <c r="H3" s="77">
        <f t="shared" ref="H3:Q3" si="0">SUBTOTAL(9,H6:H1048576)</f>
        <v>86</v>
      </c>
      <c r="I3" s="78">
        <f t="shared" si="0"/>
        <v>16906</v>
      </c>
      <c r="J3" s="58"/>
      <c r="K3" s="58"/>
      <c r="L3" s="78">
        <f t="shared" si="0"/>
        <v>57</v>
      </c>
      <c r="M3" s="78">
        <f t="shared" si="0"/>
        <v>11979</v>
      </c>
      <c r="N3" s="58"/>
      <c r="O3" s="58"/>
      <c r="P3" s="78">
        <f t="shared" si="0"/>
        <v>114</v>
      </c>
      <c r="Q3" s="78">
        <f t="shared" si="0"/>
        <v>24988</v>
      </c>
      <c r="R3" s="59">
        <f>IF(M3=0,0,Q3/M3)</f>
        <v>2.0859838049920696</v>
      </c>
      <c r="S3" s="79">
        <f>IF(P3=0,0,Q3/P3)</f>
        <v>219.19298245614036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1" t="s">
        <v>107</v>
      </c>
      <c r="E4" s="368" t="s">
        <v>77</v>
      </c>
      <c r="F4" s="373" t="s">
        <v>52</v>
      </c>
      <c r="G4" s="369" t="s">
        <v>51</v>
      </c>
      <c r="H4" s="370">
        <v>2019</v>
      </c>
      <c r="I4" s="371"/>
      <c r="J4" s="76"/>
      <c r="K4" s="76"/>
      <c r="L4" s="370">
        <v>2020</v>
      </c>
      <c r="M4" s="371"/>
      <c r="N4" s="76"/>
      <c r="O4" s="76"/>
      <c r="P4" s="370">
        <v>2021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834</v>
      </c>
      <c r="C6" s="396" t="s">
        <v>826</v>
      </c>
      <c r="D6" s="396" t="s">
        <v>827</v>
      </c>
      <c r="E6" s="396" t="s">
        <v>835</v>
      </c>
      <c r="F6" s="396" t="s">
        <v>836</v>
      </c>
      <c r="G6" s="396" t="s">
        <v>837</v>
      </c>
      <c r="H6" s="399">
        <v>54</v>
      </c>
      <c r="I6" s="399">
        <v>9450</v>
      </c>
      <c r="J6" s="396"/>
      <c r="K6" s="396">
        <v>175</v>
      </c>
      <c r="L6" s="399"/>
      <c r="M6" s="399"/>
      <c r="N6" s="396"/>
      <c r="O6" s="396"/>
      <c r="P6" s="399"/>
      <c r="Q6" s="399"/>
      <c r="R6" s="449"/>
      <c r="S6" s="400"/>
    </row>
    <row r="7" spans="1:19" ht="14.45" customHeight="1" x14ac:dyDescent="0.2">
      <c r="A7" s="401"/>
      <c r="B7" s="402" t="s">
        <v>834</v>
      </c>
      <c r="C7" s="402" t="s">
        <v>826</v>
      </c>
      <c r="D7" s="402" t="s">
        <v>827</v>
      </c>
      <c r="E7" s="402" t="s">
        <v>835</v>
      </c>
      <c r="F7" s="402" t="s">
        <v>838</v>
      </c>
      <c r="G7" s="402" t="s">
        <v>839</v>
      </c>
      <c r="H7" s="405">
        <v>20</v>
      </c>
      <c r="I7" s="405">
        <v>4660</v>
      </c>
      <c r="J7" s="402"/>
      <c r="K7" s="402">
        <v>233</v>
      </c>
      <c r="L7" s="405"/>
      <c r="M7" s="405"/>
      <c r="N7" s="402"/>
      <c r="O7" s="402"/>
      <c r="P7" s="405"/>
      <c r="Q7" s="405"/>
      <c r="R7" s="450"/>
      <c r="S7" s="406"/>
    </row>
    <row r="8" spans="1:19" ht="14.45" customHeight="1" x14ac:dyDescent="0.2">
      <c r="A8" s="401"/>
      <c r="B8" s="402" t="s">
        <v>834</v>
      </c>
      <c r="C8" s="402" t="s">
        <v>826</v>
      </c>
      <c r="D8" s="402" t="s">
        <v>827</v>
      </c>
      <c r="E8" s="402" t="s">
        <v>835</v>
      </c>
      <c r="F8" s="402" t="s">
        <v>840</v>
      </c>
      <c r="G8" s="402" t="s">
        <v>841</v>
      </c>
      <c r="H8" s="405">
        <v>12</v>
      </c>
      <c r="I8" s="405">
        <v>2796</v>
      </c>
      <c r="J8" s="402"/>
      <c r="K8" s="402">
        <v>233</v>
      </c>
      <c r="L8" s="405"/>
      <c r="M8" s="405"/>
      <c r="N8" s="402"/>
      <c r="O8" s="402"/>
      <c r="P8" s="405"/>
      <c r="Q8" s="405"/>
      <c r="R8" s="450"/>
      <c r="S8" s="406"/>
    </row>
    <row r="9" spans="1:19" ht="14.45" customHeight="1" x14ac:dyDescent="0.2">
      <c r="A9" s="401"/>
      <c r="B9" s="402" t="s">
        <v>834</v>
      </c>
      <c r="C9" s="402" t="s">
        <v>826</v>
      </c>
      <c r="D9" s="402" t="s">
        <v>832</v>
      </c>
      <c r="E9" s="402" t="s">
        <v>835</v>
      </c>
      <c r="F9" s="402" t="s">
        <v>836</v>
      </c>
      <c r="G9" s="402" t="s">
        <v>837</v>
      </c>
      <c r="H9" s="405"/>
      <c r="I9" s="405"/>
      <c r="J9" s="402"/>
      <c r="K9" s="402"/>
      <c r="L9" s="405">
        <v>24</v>
      </c>
      <c r="M9" s="405">
        <v>4224</v>
      </c>
      <c r="N9" s="402"/>
      <c r="O9" s="402">
        <v>176</v>
      </c>
      <c r="P9" s="405">
        <v>62</v>
      </c>
      <c r="Q9" s="405">
        <v>11780</v>
      </c>
      <c r="R9" s="450"/>
      <c r="S9" s="406">
        <v>190</v>
      </c>
    </row>
    <row r="10" spans="1:19" ht="14.45" customHeight="1" x14ac:dyDescent="0.2">
      <c r="A10" s="401"/>
      <c r="B10" s="402" t="s">
        <v>834</v>
      </c>
      <c r="C10" s="402" t="s">
        <v>826</v>
      </c>
      <c r="D10" s="402" t="s">
        <v>832</v>
      </c>
      <c r="E10" s="402" t="s">
        <v>835</v>
      </c>
      <c r="F10" s="402" t="s">
        <v>838</v>
      </c>
      <c r="G10" s="402" t="s">
        <v>839</v>
      </c>
      <c r="H10" s="405"/>
      <c r="I10" s="405"/>
      <c r="J10" s="402"/>
      <c r="K10" s="402"/>
      <c r="L10" s="405">
        <v>20</v>
      </c>
      <c r="M10" s="405">
        <v>4700</v>
      </c>
      <c r="N10" s="402"/>
      <c r="O10" s="402">
        <v>235</v>
      </c>
      <c r="P10" s="405">
        <v>26</v>
      </c>
      <c r="Q10" s="405">
        <v>6604</v>
      </c>
      <c r="R10" s="450"/>
      <c r="S10" s="406">
        <v>254</v>
      </c>
    </row>
    <row r="11" spans="1:19" ht="14.45" customHeight="1" thickBot="1" x14ac:dyDescent="0.25">
      <c r="A11" s="407"/>
      <c r="B11" s="408" t="s">
        <v>834</v>
      </c>
      <c r="C11" s="408" t="s">
        <v>826</v>
      </c>
      <c r="D11" s="408" t="s">
        <v>832</v>
      </c>
      <c r="E11" s="408" t="s">
        <v>835</v>
      </c>
      <c r="F11" s="408" t="s">
        <v>840</v>
      </c>
      <c r="G11" s="408" t="s">
        <v>841</v>
      </c>
      <c r="H11" s="411"/>
      <c r="I11" s="411"/>
      <c r="J11" s="408"/>
      <c r="K11" s="408"/>
      <c r="L11" s="411">
        <v>13</v>
      </c>
      <c r="M11" s="411">
        <v>3055</v>
      </c>
      <c r="N11" s="408"/>
      <c r="O11" s="408">
        <v>235</v>
      </c>
      <c r="P11" s="411">
        <v>26</v>
      </c>
      <c r="Q11" s="411">
        <v>6604</v>
      </c>
      <c r="R11" s="451"/>
      <c r="S11" s="412">
        <v>254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8182A68-EB65-4C46-9644-E3DEB2F316A1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2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2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2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8" t="s">
        <v>218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5" customHeight="1" thickBot="1" x14ac:dyDescent="0.25">
      <c r="A3" s="186" t="s">
        <v>106</v>
      </c>
      <c r="B3" s="187">
        <f>SUBTOTAL(9,B6:B1048576)</f>
        <v>425093</v>
      </c>
      <c r="C3" s="188">
        <f t="shared" ref="C3:R3" si="0">SUBTOTAL(9,C6:C1048576)</f>
        <v>0</v>
      </c>
      <c r="D3" s="188">
        <f t="shared" si="0"/>
        <v>479924</v>
      </c>
      <c r="E3" s="188">
        <f t="shared" si="0"/>
        <v>0</v>
      </c>
      <c r="F3" s="188">
        <f t="shared" si="0"/>
        <v>477886</v>
      </c>
      <c r="G3" s="191">
        <f>IF(D3&lt;&gt;0,F3/D3,"")</f>
        <v>0.99575349430326465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IF(J3&lt;&gt;0,L3/J3,"")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2019</v>
      </c>
      <c r="C5" s="415"/>
      <c r="D5" s="415">
        <v>2020</v>
      </c>
      <c r="E5" s="415"/>
      <c r="F5" s="415">
        <v>2021</v>
      </c>
      <c r="G5" s="453" t="s">
        <v>2</v>
      </c>
      <c r="H5" s="414">
        <v>2019</v>
      </c>
      <c r="I5" s="415"/>
      <c r="J5" s="415">
        <v>2020</v>
      </c>
      <c r="K5" s="415"/>
      <c r="L5" s="415">
        <v>2021</v>
      </c>
      <c r="M5" s="453" t="s">
        <v>2</v>
      </c>
      <c r="N5" s="414">
        <v>2019</v>
      </c>
      <c r="O5" s="415"/>
      <c r="P5" s="415">
        <v>2020</v>
      </c>
      <c r="Q5" s="415"/>
      <c r="R5" s="415">
        <v>2021</v>
      </c>
      <c r="S5" s="453" t="s">
        <v>2</v>
      </c>
    </row>
    <row r="6" spans="1:19" ht="14.45" customHeight="1" x14ac:dyDescent="0.2">
      <c r="A6" s="437" t="s">
        <v>844</v>
      </c>
      <c r="B6" s="433"/>
      <c r="C6" s="396"/>
      <c r="D6" s="433">
        <v>411</v>
      </c>
      <c r="E6" s="396"/>
      <c r="F6" s="433">
        <v>380</v>
      </c>
      <c r="G6" s="449"/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845</v>
      </c>
      <c r="B7" s="455">
        <v>175</v>
      </c>
      <c r="C7" s="402"/>
      <c r="D7" s="455">
        <v>50401</v>
      </c>
      <c r="E7" s="402"/>
      <c r="F7" s="455"/>
      <c r="G7" s="450"/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846</v>
      </c>
      <c r="B8" s="455"/>
      <c r="C8" s="402"/>
      <c r="D8" s="455">
        <v>176</v>
      </c>
      <c r="E8" s="402"/>
      <c r="F8" s="455"/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847</v>
      </c>
      <c r="B9" s="455">
        <v>75879</v>
      </c>
      <c r="C9" s="402"/>
      <c r="D9" s="455">
        <v>87670</v>
      </c>
      <c r="E9" s="402"/>
      <c r="F9" s="455">
        <v>68292</v>
      </c>
      <c r="G9" s="450"/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848</v>
      </c>
      <c r="B10" s="455"/>
      <c r="C10" s="402"/>
      <c r="D10" s="455"/>
      <c r="E10" s="402"/>
      <c r="F10" s="455">
        <v>380</v>
      </c>
      <c r="G10" s="450"/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849</v>
      </c>
      <c r="B11" s="455"/>
      <c r="C11" s="402"/>
      <c r="D11" s="455"/>
      <c r="E11" s="402"/>
      <c r="F11" s="455">
        <v>190</v>
      </c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850</v>
      </c>
      <c r="B12" s="455"/>
      <c r="C12" s="402"/>
      <c r="D12" s="455">
        <v>176</v>
      </c>
      <c r="E12" s="402"/>
      <c r="F12" s="455">
        <v>380</v>
      </c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851</v>
      </c>
      <c r="B13" s="455"/>
      <c r="C13" s="402"/>
      <c r="D13" s="455"/>
      <c r="E13" s="402"/>
      <c r="F13" s="455">
        <v>190</v>
      </c>
      <c r="G13" s="450"/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852</v>
      </c>
      <c r="B14" s="455">
        <v>130161</v>
      </c>
      <c r="C14" s="402"/>
      <c r="D14" s="455">
        <v>108035</v>
      </c>
      <c r="E14" s="402"/>
      <c r="F14" s="455">
        <v>126512</v>
      </c>
      <c r="G14" s="450"/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853</v>
      </c>
      <c r="B15" s="455">
        <v>127142</v>
      </c>
      <c r="C15" s="402"/>
      <c r="D15" s="455">
        <v>145501</v>
      </c>
      <c r="E15" s="402"/>
      <c r="F15" s="455">
        <v>184734</v>
      </c>
      <c r="G15" s="450"/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854</v>
      </c>
      <c r="B16" s="455">
        <v>29271</v>
      </c>
      <c r="C16" s="402"/>
      <c r="D16" s="455">
        <v>22307</v>
      </c>
      <c r="E16" s="402"/>
      <c r="F16" s="455">
        <v>31816</v>
      </c>
      <c r="G16" s="450"/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x14ac:dyDescent="0.2">
      <c r="A17" s="458" t="s">
        <v>855</v>
      </c>
      <c r="B17" s="455">
        <v>61765</v>
      </c>
      <c r="C17" s="402"/>
      <c r="D17" s="455">
        <v>62782</v>
      </c>
      <c r="E17" s="402"/>
      <c r="F17" s="455">
        <v>57032</v>
      </c>
      <c r="G17" s="450"/>
      <c r="H17" s="455"/>
      <c r="I17" s="402"/>
      <c r="J17" s="455"/>
      <c r="K17" s="402"/>
      <c r="L17" s="455"/>
      <c r="M17" s="450"/>
      <c r="N17" s="455"/>
      <c r="O17" s="402"/>
      <c r="P17" s="455"/>
      <c r="Q17" s="402"/>
      <c r="R17" s="455"/>
      <c r="S17" s="456"/>
    </row>
    <row r="18" spans="1:19" ht="14.45" customHeight="1" x14ac:dyDescent="0.2">
      <c r="A18" s="458" t="s">
        <v>856</v>
      </c>
      <c r="B18" s="455"/>
      <c r="C18" s="402"/>
      <c r="D18" s="455"/>
      <c r="E18" s="402"/>
      <c r="F18" s="455">
        <v>7790</v>
      </c>
      <c r="G18" s="450"/>
      <c r="H18" s="455"/>
      <c r="I18" s="402"/>
      <c r="J18" s="455"/>
      <c r="K18" s="402"/>
      <c r="L18" s="455"/>
      <c r="M18" s="450"/>
      <c r="N18" s="455"/>
      <c r="O18" s="402"/>
      <c r="P18" s="455"/>
      <c r="Q18" s="402"/>
      <c r="R18" s="455"/>
      <c r="S18" s="456"/>
    </row>
    <row r="19" spans="1:19" ht="14.45" customHeight="1" thickBot="1" x14ac:dyDescent="0.25">
      <c r="A19" s="438" t="s">
        <v>857</v>
      </c>
      <c r="B19" s="435">
        <v>700</v>
      </c>
      <c r="C19" s="408"/>
      <c r="D19" s="435">
        <v>2465</v>
      </c>
      <c r="E19" s="408"/>
      <c r="F19" s="435">
        <v>190</v>
      </c>
      <c r="G19" s="451"/>
      <c r="H19" s="435"/>
      <c r="I19" s="408"/>
      <c r="J19" s="435"/>
      <c r="K19" s="408"/>
      <c r="L19" s="435"/>
      <c r="M19" s="451"/>
      <c r="N19" s="435"/>
      <c r="O19" s="408"/>
      <c r="P19" s="435"/>
      <c r="Q19" s="408"/>
      <c r="R19" s="435"/>
      <c r="S19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6D48BD6-2011-4E61-9989-D062328A1EB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79" hidden="1" customWidth="1" outlineLevel="1"/>
    <col min="8" max="9" width="9.28515625" style="179" hidden="1" customWidth="1"/>
    <col min="10" max="11" width="11.140625" style="179" customWidth="1"/>
    <col min="12" max="13" width="9.28515625" style="179" hidden="1" customWidth="1"/>
    <col min="14" max="15" width="11.140625" style="179" customWidth="1"/>
    <col min="16" max="16" width="11.140625" style="182" customWidth="1"/>
    <col min="17" max="17" width="11.140625" style="179" customWidth="1"/>
    <col min="18" max="16384" width="8.85546875" style="104"/>
  </cols>
  <sheetData>
    <row r="1" spans="1:17" ht="18.600000000000001" customHeight="1" thickBot="1" x14ac:dyDescent="0.35">
      <c r="A1" s="283" t="s">
        <v>872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8" t="s">
        <v>218</v>
      </c>
      <c r="B2" s="105"/>
      <c r="C2" s="105"/>
      <c r="D2" s="105"/>
      <c r="E2" s="105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5" customHeight="1" thickBot="1" x14ac:dyDescent="0.25">
      <c r="E3" s="63" t="s">
        <v>106</v>
      </c>
      <c r="F3" s="77">
        <f t="shared" ref="F3:O3" si="0">SUBTOTAL(9,F6:F1048576)</f>
        <v>2273</v>
      </c>
      <c r="G3" s="78">
        <f t="shared" si="0"/>
        <v>425093</v>
      </c>
      <c r="H3" s="78"/>
      <c r="I3" s="78"/>
      <c r="J3" s="78">
        <f t="shared" si="0"/>
        <v>2578</v>
      </c>
      <c r="K3" s="78">
        <f t="shared" si="0"/>
        <v>479924</v>
      </c>
      <c r="L3" s="78"/>
      <c r="M3" s="78"/>
      <c r="N3" s="78">
        <f t="shared" si="0"/>
        <v>2369</v>
      </c>
      <c r="O3" s="78">
        <f t="shared" si="0"/>
        <v>477886</v>
      </c>
      <c r="P3" s="59">
        <f>IF(K3=0,0,O3/K3)</f>
        <v>0.99575349430326465</v>
      </c>
      <c r="Q3" s="79">
        <f>IF(N3=0,0,O3/N3)</f>
        <v>201.72477838750527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2019</v>
      </c>
      <c r="G4" s="376"/>
      <c r="H4" s="80"/>
      <c r="I4" s="80"/>
      <c r="J4" s="375">
        <v>2020</v>
      </c>
      <c r="K4" s="376"/>
      <c r="L4" s="80"/>
      <c r="M4" s="80"/>
      <c r="N4" s="375">
        <v>2021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858</v>
      </c>
      <c r="B6" s="396" t="s">
        <v>834</v>
      </c>
      <c r="C6" s="396" t="s">
        <v>835</v>
      </c>
      <c r="D6" s="396" t="s">
        <v>836</v>
      </c>
      <c r="E6" s="396" t="s">
        <v>837</v>
      </c>
      <c r="F6" s="399"/>
      <c r="G6" s="399"/>
      <c r="H6" s="399"/>
      <c r="I6" s="399"/>
      <c r="J6" s="399">
        <v>1</v>
      </c>
      <c r="K6" s="399">
        <v>176</v>
      </c>
      <c r="L6" s="399"/>
      <c r="M6" s="399">
        <v>176</v>
      </c>
      <c r="N6" s="399">
        <v>2</v>
      </c>
      <c r="O6" s="399">
        <v>380</v>
      </c>
      <c r="P6" s="449"/>
      <c r="Q6" s="400">
        <v>190</v>
      </c>
    </row>
    <row r="7" spans="1:17" ht="14.45" customHeight="1" x14ac:dyDescent="0.2">
      <c r="A7" s="401" t="s">
        <v>858</v>
      </c>
      <c r="B7" s="402" t="s">
        <v>834</v>
      </c>
      <c r="C7" s="402" t="s">
        <v>835</v>
      </c>
      <c r="D7" s="402" t="s">
        <v>838</v>
      </c>
      <c r="E7" s="402" t="s">
        <v>839</v>
      </c>
      <c r="F7" s="405"/>
      <c r="G7" s="405"/>
      <c r="H7" s="405"/>
      <c r="I7" s="405"/>
      <c r="J7" s="405">
        <v>1</v>
      </c>
      <c r="K7" s="405">
        <v>235</v>
      </c>
      <c r="L7" s="405"/>
      <c r="M7" s="405">
        <v>235</v>
      </c>
      <c r="N7" s="405"/>
      <c r="O7" s="405"/>
      <c r="P7" s="450"/>
      <c r="Q7" s="406"/>
    </row>
    <row r="8" spans="1:17" ht="14.45" customHeight="1" x14ac:dyDescent="0.2">
      <c r="A8" s="401" t="s">
        <v>859</v>
      </c>
      <c r="B8" s="402" t="s">
        <v>834</v>
      </c>
      <c r="C8" s="402" t="s">
        <v>835</v>
      </c>
      <c r="D8" s="402" t="s">
        <v>836</v>
      </c>
      <c r="E8" s="402" t="s">
        <v>837</v>
      </c>
      <c r="F8" s="405">
        <v>1</v>
      </c>
      <c r="G8" s="405">
        <v>175</v>
      </c>
      <c r="H8" s="405"/>
      <c r="I8" s="405">
        <v>175</v>
      </c>
      <c r="J8" s="405">
        <v>261</v>
      </c>
      <c r="K8" s="405">
        <v>45936</v>
      </c>
      <c r="L8" s="405"/>
      <c r="M8" s="405">
        <v>176</v>
      </c>
      <c r="N8" s="405"/>
      <c r="O8" s="405"/>
      <c r="P8" s="450"/>
      <c r="Q8" s="406"/>
    </row>
    <row r="9" spans="1:17" ht="14.45" customHeight="1" x14ac:dyDescent="0.2">
      <c r="A9" s="401" t="s">
        <v>859</v>
      </c>
      <c r="B9" s="402" t="s">
        <v>834</v>
      </c>
      <c r="C9" s="402" t="s">
        <v>835</v>
      </c>
      <c r="D9" s="402" t="s">
        <v>838</v>
      </c>
      <c r="E9" s="402" t="s">
        <v>839</v>
      </c>
      <c r="F9" s="405"/>
      <c r="G9" s="405"/>
      <c r="H9" s="405"/>
      <c r="I9" s="405"/>
      <c r="J9" s="405">
        <v>15</v>
      </c>
      <c r="K9" s="405">
        <v>3525</v>
      </c>
      <c r="L9" s="405"/>
      <c r="M9" s="405">
        <v>235</v>
      </c>
      <c r="N9" s="405"/>
      <c r="O9" s="405"/>
      <c r="P9" s="450"/>
      <c r="Q9" s="406"/>
    </row>
    <row r="10" spans="1:17" ht="14.45" customHeight="1" x14ac:dyDescent="0.2">
      <c r="A10" s="401" t="s">
        <v>859</v>
      </c>
      <c r="B10" s="402" t="s">
        <v>834</v>
      </c>
      <c r="C10" s="402" t="s">
        <v>835</v>
      </c>
      <c r="D10" s="402" t="s">
        <v>840</v>
      </c>
      <c r="E10" s="402" t="s">
        <v>841</v>
      </c>
      <c r="F10" s="405"/>
      <c r="G10" s="405"/>
      <c r="H10" s="405"/>
      <c r="I10" s="405"/>
      <c r="J10" s="405">
        <v>4</v>
      </c>
      <c r="K10" s="405">
        <v>940</v>
      </c>
      <c r="L10" s="405"/>
      <c r="M10" s="405">
        <v>235</v>
      </c>
      <c r="N10" s="405"/>
      <c r="O10" s="405"/>
      <c r="P10" s="450"/>
      <c r="Q10" s="406"/>
    </row>
    <row r="11" spans="1:17" ht="14.45" customHeight="1" x14ac:dyDescent="0.2">
      <c r="A11" s="401" t="s">
        <v>860</v>
      </c>
      <c r="B11" s="402" t="s">
        <v>834</v>
      </c>
      <c r="C11" s="402" t="s">
        <v>835</v>
      </c>
      <c r="D11" s="402" t="s">
        <v>836</v>
      </c>
      <c r="E11" s="402" t="s">
        <v>837</v>
      </c>
      <c r="F11" s="405"/>
      <c r="G11" s="405"/>
      <c r="H11" s="405"/>
      <c r="I11" s="405"/>
      <c r="J11" s="405">
        <v>1</v>
      </c>
      <c r="K11" s="405">
        <v>176</v>
      </c>
      <c r="L11" s="405"/>
      <c r="M11" s="405">
        <v>176</v>
      </c>
      <c r="N11" s="405"/>
      <c r="O11" s="405"/>
      <c r="P11" s="450"/>
      <c r="Q11" s="406"/>
    </row>
    <row r="12" spans="1:17" ht="14.45" customHeight="1" x14ac:dyDescent="0.2">
      <c r="A12" s="401" t="s">
        <v>861</v>
      </c>
      <c r="B12" s="402" t="s">
        <v>834</v>
      </c>
      <c r="C12" s="402" t="s">
        <v>835</v>
      </c>
      <c r="D12" s="402" t="s">
        <v>836</v>
      </c>
      <c r="E12" s="402" t="s">
        <v>837</v>
      </c>
      <c r="F12" s="405">
        <v>383</v>
      </c>
      <c r="G12" s="405">
        <v>67025</v>
      </c>
      <c r="H12" s="405"/>
      <c r="I12" s="405">
        <v>175</v>
      </c>
      <c r="J12" s="405">
        <v>410</v>
      </c>
      <c r="K12" s="405">
        <v>72160</v>
      </c>
      <c r="L12" s="405"/>
      <c r="M12" s="405">
        <v>176</v>
      </c>
      <c r="N12" s="405">
        <v>322</v>
      </c>
      <c r="O12" s="405">
        <v>61180</v>
      </c>
      <c r="P12" s="450"/>
      <c r="Q12" s="406">
        <v>190</v>
      </c>
    </row>
    <row r="13" spans="1:17" ht="14.45" customHeight="1" x14ac:dyDescent="0.2">
      <c r="A13" s="401" t="s">
        <v>861</v>
      </c>
      <c r="B13" s="402" t="s">
        <v>834</v>
      </c>
      <c r="C13" s="402" t="s">
        <v>835</v>
      </c>
      <c r="D13" s="402" t="s">
        <v>838</v>
      </c>
      <c r="E13" s="402" t="s">
        <v>839</v>
      </c>
      <c r="F13" s="405">
        <v>34</v>
      </c>
      <c r="G13" s="405">
        <v>7922</v>
      </c>
      <c r="H13" s="405"/>
      <c r="I13" s="405">
        <v>233</v>
      </c>
      <c r="J13" s="405">
        <v>36</v>
      </c>
      <c r="K13" s="405">
        <v>8460</v>
      </c>
      <c r="L13" s="405"/>
      <c r="M13" s="405">
        <v>235</v>
      </c>
      <c r="N13" s="405">
        <v>14</v>
      </c>
      <c r="O13" s="405">
        <v>3556</v>
      </c>
      <c r="P13" s="450"/>
      <c r="Q13" s="406">
        <v>254</v>
      </c>
    </row>
    <row r="14" spans="1:17" ht="14.45" customHeight="1" x14ac:dyDescent="0.2">
      <c r="A14" s="401" t="s">
        <v>861</v>
      </c>
      <c r="B14" s="402" t="s">
        <v>834</v>
      </c>
      <c r="C14" s="402" t="s">
        <v>835</v>
      </c>
      <c r="D14" s="402" t="s">
        <v>840</v>
      </c>
      <c r="E14" s="402" t="s">
        <v>841</v>
      </c>
      <c r="F14" s="405">
        <v>4</v>
      </c>
      <c r="G14" s="405">
        <v>932</v>
      </c>
      <c r="H14" s="405"/>
      <c r="I14" s="405">
        <v>233</v>
      </c>
      <c r="J14" s="405">
        <v>30</v>
      </c>
      <c r="K14" s="405">
        <v>7050</v>
      </c>
      <c r="L14" s="405"/>
      <c r="M14" s="405">
        <v>235</v>
      </c>
      <c r="N14" s="405">
        <v>14</v>
      </c>
      <c r="O14" s="405">
        <v>3556</v>
      </c>
      <c r="P14" s="450"/>
      <c r="Q14" s="406">
        <v>254</v>
      </c>
    </row>
    <row r="15" spans="1:17" ht="14.45" customHeight="1" x14ac:dyDescent="0.2">
      <c r="A15" s="401" t="s">
        <v>862</v>
      </c>
      <c r="B15" s="402" t="s">
        <v>834</v>
      </c>
      <c r="C15" s="402" t="s">
        <v>835</v>
      </c>
      <c r="D15" s="402" t="s">
        <v>836</v>
      </c>
      <c r="E15" s="402" t="s">
        <v>837</v>
      </c>
      <c r="F15" s="405"/>
      <c r="G15" s="405"/>
      <c r="H15" s="405"/>
      <c r="I15" s="405"/>
      <c r="J15" s="405"/>
      <c r="K15" s="405"/>
      <c r="L15" s="405"/>
      <c r="M15" s="405"/>
      <c r="N15" s="405">
        <v>2</v>
      </c>
      <c r="O15" s="405">
        <v>380</v>
      </c>
      <c r="P15" s="450"/>
      <c r="Q15" s="406">
        <v>190</v>
      </c>
    </row>
    <row r="16" spans="1:17" ht="14.45" customHeight="1" x14ac:dyDescent="0.2">
      <c r="A16" s="401" t="s">
        <v>863</v>
      </c>
      <c r="B16" s="402" t="s">
        <v>834</v>
      </c>
      <c r="C16" s="402" t="s">
        <v>835</v>
      </c>
      <c r="D16" s="402" t="s">
        <v>836</v>
      </c>
      <c r="E16" s="402" t="s">
        <v>837</v>
      </c>
      <c r="F16" s="405"/>
      <c r="G16" s="405"/>
      <c r="H16" s="405"/>
      <c r="I16" s="405"/>
      <c r="J16" s="405"/>
      <c r="K16" s="405"/>
      <c r="L16" s="405"/>
      <c r="M16" s="405"/>
      <c r="N16" s="405">
        <v>1</v>
      </c>
      <c r="O16" s="405">
        <v>190</v>
      </c>
      <c r="P16" s="450"/>
      <c r="Q16" s="406">
        <v>190</v>
      </c>
    </row>
    <row r="17" spans="1:17" ht="14.45" customHeight="1" x14ac:dyDescent="0.2">
      <c r="A17" s="401" t="s">
        <v>864</v>
      </c>
      <c r="B17" s="402" t="s">
        <v>834</v>
      </c>
      <c r="C17" s="402" t="s">
        <v>835</v>
      </c>
      <c r="D17" s="402" t="s">
        <v>836</v>
      </c>
      <c r="E17" s="402" t="s">
        <v>837</v>
      </c>
      <c r="F17" s="405"/>
      <c r="G17" s="405"/>
      <c r="H17" s="405"/>
      <c r="I17" s="405"/>
      <c r="J17" s="405">
        <v>1</v>
      </c>
      <c r="K17" s="405">
        <v>176</v>
      </c>
      <c r="L17" s="405"/>
      <c r="M17" s="405">
        <v>176</v>
      </c>
      <c r="N17" s="405">
        <v>2</v>
      </c>
      <c r="O17" s="405">
        <v>380</v>
      </c>
      <c r="P17" s="450"/>
      <c r="Q17" s="406">
        <v>190</v>
      </c>
    </row>
    <row r="18" spans="1:17" ht="14.45" customHeight="1" x14ac:dyDescent="0.2">
      <c r="A18" s="401" t="s">
        <v>865</v>
      </c>
      <c r="B18" s="402" t="s">
        <v>834</v>
      </c>
      <c r="C18" s="402" t="s">
        <v>835</v>
      </c>
      <c r="D18" s="402" t="s">
        <v>836</v>
      </c>
      <c r="E18" s="402" t="s">
        <v>837</v>
      </c>
      <c r="F18" s="405"/>
      <c r="G18" s="405"/>
      <c r="H18" s="405"/>
      <c r="I18" s="405"/>
      <c r="J18" s="405"/>
      <c r="K18" s="405"/>
      <c r="L18" s="405"/>
      <c r="M18" s="405"/>
      <c r="N18" s="405">
        <v>1</v>
      </c>
      <c r="O18" s="405">
        <v>190</v>
      </c>
      <c r="P18" s="450"/>
      <c r="Q18" s="406">
        <v>190</v>
      </c>
    </row>
    <row r="19" spans="1:17" ht="14.45" customHeight="1" x14ac:dyDescent="0.2">
      <c r="A19" s="401" t="s">
        <v>866</v>
      </c>
      <c r="B19" s="402" t="s">
        <v>834</v>
      </c>
      <c r="C19" s="402" t="s">
        <v>835</v>
      </c>
      <c r="D19" s="402" t="s">
        <v>836</v>
      </c>
      <c r="E19" s="402" t="s">
        <v>837</v>
      </c>
      <c r="F19" s="405">
        <v>588</v>
      </c>
      <c r="G19" s="405">
        <v>102900</v>
      </c>
      <c r="H19" s="405"/>
      <c r="I19" s="405">
        <v>175</v>
      </c>
      <c r="J19" s="405">
        <v>495</v>
      </c>
      <c r="K19" s="405">
        <v>87120</v>
      </c>
      <c r="L19" s="405"/>
      <c r="M19" s="405">
        <v>176</v>
      </c>
      <c r="N19" s="405">
        <v>468</v>
      </c>
      <c r="O19" s="405">
        <v>88920</v>
      </c>
      <c r="P19" s="450"/>
      <c r="Q19" s="406">
        <v>190</v>
      </c>
    </row>
    <row r="20" spans="1:17" ht="14.45" customHeight="1" x14ac:dyDescent="0.2">
      <c r="A20" s="401" t="s">
        <v>866</v>
      </c>
      <c r="B20" s="402" t="s">
        <v>834</v>
      </c>
      <c r="C20" s="402" t="s">
        <v>835</v>
      </c>
      <c r="D20" s="402" t="s">
        <v>838</v>
      </c>
      <c r="E20" s="402" t="s">
        <v>839</v>
      </c>
      <c r="F20" s="405">
        <v>109</v>
      </c>
      <c r="G20" s="405">
        <v>25397</v>
      </c>
      <c r="H20" s="405"/>
      <c r="I20" s="405">
        <v>233</v>
      </c>
      <c r="J20" s="405">
        <v>78</v>
      </c>
      <c r="K20" s="405">
        <v>18330</v>
      </c>
      <c r="L20" s="405"/>
      <c r="M20" s="405">
        <v>235</v>
      </c>
      <c r="N20" s="405">
        <v>79</v>
      </c>
      <c r="O20" s="405">
        <v>20066</v>
      </c>
      <c r="P20" s="450"/>
      <c r="Q20" s="406">
        <v>254</v>
      </c>
    </row>
    <row r="21" spans="1:17" ht="14.45" customHeight="1" x14ac:dyDescent="0.2">
      <c r="A21" s="401" t="s">
        <v>866</v>
      </c>
      <c r="B21" s="402" t="s">
        <v>834</v>
      </c>
      <c r="C21" s="402" t="s">
        <v>835</v>
      </c>
      <c r="D21" s="402" t="s">
        <v>840</v>
      </c>
      <c r="E21" s="402" t="s">
        <v>841</v>
      </c>
      <c r="F21" s="405">
        <v>8</v>
      </c>
      <c r="G21" s="405">
        <v>1864</v>
      </c>
      <c r="H21" s="405"/>
      <c r="I21" s="405">
        <v>233</v>
      </c>
      <c r="J21" s="405">
        <v>11</v>
      </c>
      <c r="K21" s="405">
        <v>2585</v>
      </c>
      <c r="L21" s="405"/>
      <c r="M21" s="405">
        <v>235</v>
      </c>
      <c r="N21" s="405">
        <v>69</v>
      </c>
      <c r="O21" s="405">
        <v>17526</v>
      </c>
      <c r="P21" s="450"/>
      <c r="Q21" s="406">
        <v>254</v>
      </c>
    </row>
    <row r="22" spans="1:17" ht="14.45" customHeight="1" x14ac:dyDescent="0.2">
      <c r="A22" s="401" t="s">
        <v>867</v>
      </c>
      <c r="B22" s="402" t="s">
        <v>834</v>
      </c>
      <c r="C22" s="402" t="s">
        <v>835</v>
      </c>
      <c r="D22" s="402" t="s">
        <v>836</v>
      </c>
      <c r="E22" s="402" t="s">
        <v>837</v>
      </c>
      <c r="F22" s="405">
        <v>395</v>
      </c>
      <c r="G22" s="405">
        <v>69125</v>
      </c>
      <c r="H22" s="405"/>
      <c r="I22" s="405">
        <v>175</v>
      </c>
      <c r="J22" s="405">
        <v>561</v>
      </c>
      <c r="K22" s="405">
        <v>98736</v>
      </c>
      <c r="L22" s="405"/>
      <c r="M22" s="405">
        <v>176</v>
      </c>
      <c r="N22" s="405">
        <v>737</v>
      </c>
      <c r="O22" s="405">
        <v>140030</v>
      </c>
      <c r="P22" s="450"/>
      <c r="Q22" s="406">
        <v>190</v>
      </c>
    </row>
    <row r="23" spans="1:17" ht="14.45" customHeight="1" x14ac:dyDescent="0.2">
      <c r="A23" s="401" t="s">
        <v>867</v>
      </c>
      <c r="B23" s="402" t="s">
        <v>834</v>
      </c>
      <c r="C23" s="402" t="s">
        <v>835</v>
      </c>
      <c r="D23" s="402" t="s">
        <v>838</v>
      </c>
      <c r="E23" s="402" t="s">
        <v>839</v>
      </c>
      <c r="F23" s="405">
        <v>166</v>
      </c>
      <c r="G23" s="405">
        <v>38678</v>
      </c>
      <c r="H23" s="405"/>
      <c r="I23" s="405">
        <v>233</v>
      </c>
      <c r="J23" s="405">
        <v>110</v>
      </c>
      <c r="K23" s="405">
        <v>25850</v>
      </c>
      <c r="L23" s="405"/>
      <c r="M23" s="405">
        <v>235</v>
      </c>
      <c r="N23" s="405">
        <v>93</v>
      </c>
      <c r="O23" s="405">
        <v>23622</v>
      </c>
      <c r="P23" s="450"/>
      <c r="Q23" s="406">
        <v>254</v>
      </c>
    </row>
    <row r="24" spans="1:17" ht="14.45" customHeight="1" x14ac:dyDescent="0.2">
      <c r="A24" s="401" t="s">
        <v>867</v>
      </c>
      <c r="B24" s="402" t="s">
        <v>834</v>
      </c>
      <c r="C24" s="402" t="s">
        <v>835</v>
      </c>
      <c r="D24" s="402" t="s">
        <v>840</v>
      </c>
      <c r="E24" s="402" t="s">
        <v>841</v>
      </c>
      <c r="F24" s="405">
        <v>83</v>
      </c>
      <c r="G24" s="405">
        <v>19339</v>
      </c>
      <c r="H24" s="405"/>
      <c r="I24" s="405">
        <v>233</v>
      </c>
      <c r="J24" s="405">
        <v>89</v>
      </c>
      <c r="K24" s="405">
        <v>20915</v>
      </c>
      <c r="L24" s="405"/>
      <c r="M24" s="405">
        <v>235</v>
      </c>
      <c r="N24" s="405">
        <v>83</v>
      </c>
      <c r="O24" s="405">
        <v>21082</v>
      </c>
      <c r="P24" s="450"/>
      <c r="Q24" s="406">
        <v>254</v>
      </c>
    </row>
    <row r="25" spans="1:17" ht="14.45" customHeight="1" x14ac:dyDescent="0.2">
      <c r="A25" s="401" t="s">
        <v>868</v>
      </c>
      <c r="B25" s="402" t="s">
        <v>834</v>
      </c>
      <c r="C25" s="402" t="s">
        <v>835</v>
      </c>
      <c r="D25" s="402" t="s">
        <v>836</v>
      </c>
      <c r="E25" s="402" t="s">
        <v>837</v>
      </c>
      <c r="F25" s="405">
        <v>118</v>
      </c>
      <c r="G25" s="405">
        <v>20650</v>
      </c>
      <c r="H25" s="405"/>
      <c r="I25" s="405">
        <v>175</v>
      </c>
      <c r="J25" s="405">
        <v>72</v>
      </c>
      <c r="K25" s="405">
        <v>12672</v>
      </c>
      <c r="L25" s="405"/>
      <c r="M25" s="405">
        <v>176</v>
      </c>
      <c r="N25" s="405">
        <v>122</v>
      </c>
      <c r="O25" s="405">
        <v>23180</v>
      </c>
      <c r="P25" s="450"/>
      <c r="Q25" s="406">
        <v>190</v>
      </c>
    </row>
    <row r="26" spans="1:17" ht="14.45" customHeight="1" x14ac:dyDescent="0.2">
      <c r="A26" s="401" t="s">
        <v>868</v>
      </c>
      <c r="B26" s="402" t="s">
        <v>834</v>
      </c>
      <c r="C26" s="402" t="s">
        <v>835</v>
      </c>
      <c r="D26" s="402" t="s">
        <v>838</v>
      </c>
      <c r="E26" s="402" t="s">
        <v>839</v>
      </c>
      <c r="F26" s="405">
        <v>27</v>
      </c>
      <c r="G26" s="405">
        <v>6291</v>
      </c>
      <c r="H26" s="405"/>
      <c r="I26" s="405">
        <v>233</v>
      </c>
      <c r="J26" s="405">
        <v>25</v>
      </c>
      <c r="K26" s="405">
        <v>5875</v>
      </c>
      <c r="L26" s="405"/>
      <c r="M26" s="405">
        <v>235</v>
      </c>
      <c r="N26" s="405">
        <v>18</v>
      </c>
      <c r="O26" s="405">
        <v>4572</v>
      </c>
      <c r="P26" s="450"/>
      <c r="Q26" s="406">
        <v>254</v>
      </c>
    </row>
    <row r="27" spans="1:17" ht="14.45" customHeight="1" x14ac:dyDescent="0.2">
      <c r="A27" s="401" t="s">
        <v>868</v>
      </c>
      <c r="B27" s="402" t="s">
        <v>834</v>
      </c>
      <c r="C27" s="402" t="s">
        <v>835</v>
      </c>
      <c r="D27" s="402" t="s">
        <v>840</v>
      </c>
      <c r="E27" s="402" t="s">
        <v>841</v>
      </c>
      <c r="F27" s="405">
        <v>10</v>
      </c>
      <c r="G27" s="405">
        <v>2330</v>
      </c>
      <c r="H27" s="405"/>
      <c r="I27" s="405">
        <v>233</v>
      </c>
      <c r="J27" s="405">
        <v>16</v>
      </c>
      <c r="K27" s="405">
        <v>3760</v>
      </c>
      <c r="L27" s="405"/>
      <c r="M27" s="405">
        <v>235</v>
      </c>
      <c r="N27" s="405">
        <v>16</v>
      </c>
      <c r="O27" s="405">
        <v>4064</v>
      </c>
      <c r="P27" s="450"/>
      <c r="Q27" s="406">
        <v>254</v>
      </c>
    </row>
    <row r="28" spans="1:17" ht="14.45" customHeight="1" x14ac:dyDescent="0.2">
      <c r="A28" s="401" t="s">
        <v>869</v>
      </c>
      <c r="B28" s="402" t="s">
        <v>834</v>
      </c>
      <c r="C28" s="402" t="s">
        <v>835</v>
      </c>
      <c r="D28" s="402" t="s">
        <v>836</v>
      </c>
      <c r="E28" s="402" t="s">
        <v>837</v>
      </c>
      <c r="F28" s="405">
        <v>313</v>
      </c>
      <c r="G28" s="405">
        <v>54775</v>
      </c>
      <c r="H28" s="405"/>
      <c r="I28" s="405">
        <v>175</v>
      </c>
      <c r="J28" s="405">
        <v>322</v>
      </c>
      <c r="K28" s="405">
        <v>56672</v>
      </c>
      <c r="L28" s="405"/>
      <c r="M28" s="405">
        <v>176</v>
      </c>
      <c r="N28" s="405">
        <v>236</v>
      </c>
      <c r="O28" s="405">
        <v>44840</v>
      </c>
      <c r="P28" s="450"/>
      <c r="Q28" s="406">
        <v>190</v>
      </c>
    </row>
    <row r="29" spans="1:17" ht="14.45" customHeight="1" x14ac:dyDescent="0.2">
      <c r="A29" s="401" t="s">
        <v>869</v>
      </c>
      <c r="B29" s="402" t="s">
        <v>834</v>
      </c>
      <c r="C29" s="402" t="s">
        <v>835</v>
      </c>
      <c r="D29" s="402" t="s">
        <v>838</v>
      </c>
      <c r="E29" s="402" t="s">
        <v>839</v>
      </c>
      <c r="F29" s="405">
        <v>23</v>
      </c>
      <c r="G29" s="405">
        <v>5359</v>
      </c>
      <c r="H29" s="405"/>
      <c r="I29" s="405">
        <v>233</v>
      </c>
      <c r="J29" s="405">
        <v>13</v>
      </c>
      <c r="K29" s="405">
        <v>3055</v>
      </c>
      <c r="L29" s="405"/>
      <c r="M29" s="405">
        <v>235</v>
      </c>
      <c r="N29" s="405">
        <v>24</v>
      </c>
      <c r="O29" s="405">
        <v>6096</v>
      </c>
      <c r="P29" s="450"/>
      <c r="Q29" s="406">
        <v>254</v>
      </c>
    </row>
    <row r="30" spans="1:17" ht="14.45" customHeight="1" x14ac:dyDescent="0.2">
      <c r="A30" s="401" t="s">
        <v>869</v>
      </c>
      <c r="B30" s="402" t="s">
        <v>834</v>
      </c>
      <c r="C30" s="402" t="s">
        <v>835</v>
      </c>
      <c r="D30" s="402" t="s">
        <v>840</v>
      </c>
      <c r="E30" s="402" t="s">
        <v>841</v>
      </c>
      <c r="F30" s="405">
        <v>7</v>
      </c>
      <c r="G30" s="405">
        <v>1631</v>
      </c>
      <c r="H30" s="405"/>
      <c r="I30" s="405">
        <v>233</v>
      </c>
      <c r="J30" s="405">
        <v>13</v>
      </c>
      <c r="K30" s="405">
        <v>3055</v>
      </c>
      <c r="L30" s="405"/>
      <c r="M30" s="405">
        <v>235</v>
      </c>
      <c r="N30" s="405">
        <v>24</v>
      </c>
      <c r="O30" s="405">
        <v>6096</v>
      </c>
      <c r="P30" s="450"/>
      <c r="Q30" s="406">
        <v>254</v>
      </c>
    </row>
    <row r="31" spans="1:17" ht="14.45" customHeight="1" x14ac:dyDescent="0.2">
      <c r="A31" s="401" t="s">
        <v>870</v>
      </c>
      <c r="B31" s="402" t="s">
        <v>834</v>
      </c>
      <c r="C31" s="402" t="s">
        <v>835</v>
      </c>
      <c r="D31" s="402" t="s">
        <v>836</v>
      </c>
      <c r="E31" s="402" t="s">
        <v>837</v>
      </c>
      <c r="F31" s="405"/>
      <c r="G31" s="405"/>
      <c r="H31" s="405"/>
      <c r="I31" s="405"/>
      <c r="J31" s="405"/>
      <c r="K31" s="405"/>
      <c r="L31" s="405"/>
      <c r="M31" s="405"/>
      <c r="N31" s="405">
        <v>41</v>
      </c>
      <c r="O31" s="405">
        <v>7790</v>
      </c>
      <c r="P31" s="450"/>
      <c r="Q31" s="406">
        <v>190</v>
      </c>
    </row>
    <row r="32" spans="1:17" ht="14.45" customHeight="1" x14ac:dyDescent="0.2">
      <c r="A32" s="401" t="s">
        <v>871</v>
      </c>
      <c r="B32" s="402" t="s">
        <v>834</v>
      </c>
      <c r="C32" s="402" t="s">
        <v>835</v>
      </c>
      <c r="D32" s="402" t="s">
        <v>836</v>
      </c>
      <c r="E32" s="402" t="s">
        <v>837</v>
      </c>
      <c r="F32" s="405">
        <v>4</v>
      </c>
      <c r="G32" s="405">
        <v>700</v>
      </c>
      <c r="H32" s="405"/>
      <c r="I32" s="405">
        <v>175</v>
      </c>
      <c r="J32" s="405">
        <v>10</v>
      </c>
      <c r="K32" s="405">
        <v>1760</v>
      </c>
      <c r="L32" s="405"/>
      <c r="M32" s="405">
        <v>176</v>
      </c>
      <c r="N32" s="405">
        <v>1</v>
      </c>
      <c r="O32" s="405">
        <v>190</v>
      </c>
      <c r="P32" s="450"/>
      <c r="Q32" s="406">
        <v>190</v>
      </c>
    </row>
    <row r="33" spans="1:17" ht="14.45" customHeight="1" x14ac:dyDescent="0.2">
      <c r="A33" s="401" t="s">
        <v>871</v>
      </c>
      <c r="B33" s="402" t="s">
        <v>834</v>
      </c>
      <c r="C33" s="402" t="s">
        <v>835</v>
      </c>
      <c r="D33" s="402" t="s">
        <v>838</v>
      </c>
      <c r="E33" s="402" t="s">
        <v>839</v>
      </c>
      <c r="F33" s="405"/>
      <c r="G33" s="405"/>
      <c r="H33" s="405"/>
      <c r="I33" s="405"/>
      <c r="J33" s="405">
        <v>1</v>
      </c>
      <c r="K33" s="405">
        <v>235</v>
      </c>
      <c r="L33" s="405"/>
      <c r="M33" s="405">
        <v>235</v>
      </c>
      <c r="N33" s="405"/>
      <c r="O33" s="405"/>
      <c r="P33" s="450"/>
      <c r="Q33" s="406"/>
    </row>
    <row r="34" spans="1:17" ht="14.45" customHeight="1" thickBot="1" x14ac:dyDescent="0.25">
      <c r="A34" s="407" t="s">
        <v>871</v>
      </c>
      <c r="B34" s="408" t="s">
        <v>834</v>
      </c>
      <c r="C34" s="408" t="s">
        <v>835</v>
      </c>
      <c r="D34" s="408" t="s">
        <v>840</v>
      </c>
      <c r="E34" s="408" t="s">
        <v>841</v>
      </c>
      <c r="F34" s="411"/>
      <c r="G34" s="411"/>
      <c r="H34" s="411"/>
      <c r="I34" s="411"/>
      <c r="J34" s="411">
        <v>2</v>
      </c>
      <c r="K34" s="411">
        <v>470</v>
      </c>
      <c r="L34" s="411"/>
      <c r="M34" s="411">
        <v>235</v>
      </c>
      <c r="N34" s="411"/>
      <c r="O34" s="411"/>
      <c r="P34" s="451"/>
      <c r="Q34" s="41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56CC643-15D1-411D-A138-A8313542B70B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8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157321.89248999997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41.718719999999998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1023.5217799999998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21289.867320000001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24.988</v>
      </c>
      <c r="E14" s="157">
        <f t="shared" ref="E14:E19" ca="1" si="1">IF(C14=0,0,D14/C14)</f>
        <v>0</v>
      </c>
    </row>
    <row r="15" spans="1:5" ht="14.45" customHeight="1" x14ac:dyDescent="0.25">
      <c r="A15" s="278" t="str">
        <f>HYPERLINK("#HI!A1","Ambulance (body za výkony)")</f>
        <v>Ambulance (body za výkony)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24.988</v>
      </c>
      <c r="E15" s="138">
        <f t="shared" ca="1" si="1"/>
        <v>0</v>
      </c>
    </row>
    <row r="16" spans="1:5" ht="14.45" customHeight="1" x14ac:dyDescent="0.25">
      <c r="A16" s="219" t="str">
        <f>HYPERLINK("#'ZV Vykáz.-A'!A1","Zdravotní výkony vykázané u ambulantních pacientů (min. 100 % 2016)")</f>
        <v>Zdravotní výkony vykázané u ambulantních pacientů (min. 100 % 2016)</v>
      </c>
      <c r="B16" s="220" t="s">
        <v>101</v>
      </c>
      <c r="C16" s="142">
        <v>1</v>
      </c>
      <c r="D16" s="142">
        <f>IF(ISERROR(VLOOKUP("Celkem:",'ZV Vykáz.-A'!$A:$AB,10,0)),"",VLOOKUP("Celkem:",'ZV Vykáz.-A'!$A:$AB,10,0))</f>
        <v>2.0859838049920696</v>
      </c>
      <c r="E16" s="138">
        <f t="shared" si="1"/>
        <v>2.0859838049920696</v>
      </c>
    </row>
    <row r="17" spans="1:5" ht="14.45" customHeight="1" x14ac:dyDescent="0.25">
      <c r="A17" s="218" t="str">
        <f>HYPERLINK("#'ZV Vykáz.-A'!A1","Specializovaná ambulantní péče")</f>
        <v>Specializovaná ambulantní péče</v>
      </c>
      <c r="B17" s="220" t="s">
        <v>101</v>
      </c>
      <c r="C17" s="142">
        <v>1</v>
      </c>
      <c r="D17" s="212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5" customHeight="1" x14ac:dyDescent="0.25">
      <c r="A18" s="218" t="str">
        <f>HYPERLINK("#'ZV Vykáz.-A'!A1","Ambulantní péče ve vyjmenovaných odbornostech (§9)")</f>
        <v>Ambulantní péče ve vyjmenovaných odbornostech (§9)</v>
      </c>
      <c r="B18" s="220" t="s">
        <v>101</v>
      </c>
      <c r="C18" s="142">
        <v>1</v>
      </c>
      <c r="D18" s="212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8" t="str">
        <f>HYPERLINK("#'ZV Vykáz.-H'!A1","Zdravotní výkony vykázané u hospitalizovaných pacientů (max. 85 %)")</f>
        <v>Zdravotní výkony vykázané u hospitalizovaných pacientů (max. 85 %)</v>
      </c>
      <c r="B19" s="220" t="s">
        <v>103</v>
      </c>
      <c r="C19" s="142">
        <v>0.85</v>
      </c>
      <c r="D19" s="142">
        <f>IF(ISERROR(VLOOKUP("Celkem:",'ZV Vykáz.-H'!$A:$S,7,0)),"",VLOOKUP("Celkem:",'ZV Vykáz.-H'!$A:$S,7,0))</f>
        <v>0.99575349430326465</v>
      </c>
      <c r="E19" s="138">
        <f t="shared" si="1"/>
        <v>1.1714746991803113</v>
      </c>
    </row>
    <row r="20" spans="1:5" ht="14.45" customHeight="1" x14ac:dyDescent="0.2">
      <c r="A20" s="159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0" t="s">
        <v>117</v>
      </c>
      <c r="B21" s="147"/>
      <c r="C21" s="148"/>
      <c r="D21" s="148"/>
      <c r="E21" s="149"/>
    </row>
    <row r="22" spans="1:5" ht="14.45" customHeight="1" thickBot="1" x14ac:dyDescent="0.25">
      <c r="A22" s="161"/>
      <c r="B22" s="162"/>
      <c r="C22" s="163"/>
      <c r="D22" s="163"/>
      <c r="E22" s="164"/>
    </row>
    <row r="23" spans="1:5" ht="14.45" customHeight="1" thickBot="1" x14ac:dyDescent="0.25">
      <c r="A23" s="165" t="s">
        <v>118</v>
      </c>
      <c r="B23" s="166"/>
      <c r="C23" s="167"/>
      <c r="D23" s="167"/>
      <c r="E23" s="16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BC3312C-30DF-4B99-B345-70EA1F0BFF66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8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2019</v>
      </c>
      <c r="C3" s="40">
        <v>2020</v>
      </c>
      <c r="D3" s="7"/>
      <c r="E3" s="289">
        <v>2021</v>
      </c>
      <c r="F3" s="290"/>
      <c r="G3" s="290"/>
      <c r="H3" s="291"/>
      <c r="I3" s="292">
        <v>2021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3" t="s">
        <v>194</v>
      </c>
      <c r="J4" s="224" t="s">
        <v>195</v>
      </c>
    </row>
    <row r="5" spans="1:10" ht="14.45" customHeight="1" x14ac:dyDescent="0.2">
      <c r="A5" s="87" t="str">
        <f>HYPERLINK("#'Léky Žádanky'!A1","Léky (Kč)")</f>
        <v>Léky (Kč)</v>
      </c>
      <c r="B5" s="27">
        <v>21.486159999999998</v>
      </c>
      <c r="C5" s="29">
        <v>27.631419999999995</v>
      </c>
      <c r="D5" s="8"/>
      <c r="E5" s="92">
        <v>41.718719999999998</v>
      </c>
      <c r="F5" s="28">
        <v>0</v>
      </c>
      <c r="G5" s="91">
        <f>E5-F5</f>
        <v>41.718719999999998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1227.0261399999999</v>
      </c>
      <c r="C6" s="31">
        <v>412.62365000000023</v>
      </c>
      <c r="D6" s="8"/>
      <c r="E6" s="93">
        <v>1023.5217799999998</v>
      </c>
      <c r="F6" s="30">
        <v>0</v>
      </c>
      <c r="G6" s="94">
        <f>E6-F6</f>
        <v>1023.5217799999998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20528.265369999997</v>
      </c>
      <c r="C7" s="31">
        <v>30869.91462</v>
      </c>
      <c r="D7" s="8"/>
      <c r="E7" s="93">
        <v>21289.867320000001</v>
      </c>
      <c r="F7" s="30">
        <v>0</v>
      </c>
      <c r="G7" s="94">
        <f>E7-F7</f>
        <v>21289.867320000001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148318.21009999994</v>
      </c>
      <c r="C8" s="33">
        <v>145883.90579000005</v>
      </c>
      <c r="D8" s="8"/>
      <c r="E8" s="95">
        <v>134966.78466999996</v>
      </c>
      <c r="F8" s="32">
        <v>0</v>
      </c>
      <c r="G8" s="96">
        <f>E8-F8</f>
        <v>134966.78466999996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170094.98776999995</v>
      </c>
      <c r="C9" s="35">
        <v>177194.07548000006</v>
      </c>
      <c r="D9" s="8"/>
      <c r="E9" s="3">
        <v>157321.89248999997</v>
      </c>
      <c r="F9" s="34">
        <v>0</v>
      </c>
      <c r="G9" s="34">
        <f>E9-F9</f>
        <v>157321.89248999997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16.905999999999999</v>
      </c>
      <c r="C11" s="29">
        <f>IF(ISERROR(VLOOKUP("Celkem:",'ZV Vykáz.-A'!A:H,5,0)),0,VLOOKUP("Celkem:",'ZV Vykáz.-A'!A:H,5,0)/1000)</f>
        <v>11.978999999999999</v>
      </c>
      <c r="D11" s="8"/>
      <c r="E11" s="92">
        <f>IF(ISERROR(VLOOKUP("Celkem:",'ZV Vykáz.-A'!A:H,8,0)),0,VLOOKUP("Celkem:",'ZV Vykáz.-A'!A:H,8,0)/1000)</f>
        <v>24.988</v>
      </c>
      <c r="F11" s="28"/>
      <c r="G11" s="91">
        <f>E11-F11</f>
        <v>24.988</v>
      </c>
      <c r="H11" s="97" t="str">
        <f>IF(F11&lt;0.00000001,"",E11/F11)</f>
        <v/>
      </c>
      <c r="I11" s="91">
        <f>E11-B11</f>
        <v>8.0820000000000007</v>
      </c>
      <c r="J11" s="97">
        <f>IF(B11&lt;0.00000001,"",E11/B11)</f>
        <v>1.4780551283567964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/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16.905999999999999</v>
      </c>
      <c r="C13" s="37">
        <f>SUM(C11:C12)</f>
        <v>11.978999999999999</v>
      </c>
      <c r="D13" s="8"/>
      <c r="E13" s="5">
        <f>SUM(E11:E12)</f>
        <v>24.988</v>
      </c>
      <c r="F13" s="36"/>
      <c r="G13" s="36">
        <f>E13-F13</f>
        <v>24.988</v>
      </c>
      <c r="H13" s="101" t="str">
        <f>IF(F13&lt;0.00000001,"",E13/F13)</f>
        <v/>
      </c>
      <c r="I13" s="36">
        <f>SUM(I11:I12)</f>
        <v>8.0820000000000007</v>
      </c>
      <c r="J13" s="101">
        <f>IF(B13&lt;0.00000001,"",E13/B13)</f>
        <v>1.4780551283567964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9.9391523651831841E-5</v>
      </c>
      <c r="C15" s="39">
        <f>IF(C9=0,"",C13/C9)</f>
        <v>6.7603840408039326E-5</v>
      </c>
      <c r="D15" s="8"/>
      <c r="E15" s="6">
        <f>IF(E9=0,"",E13/E9)</f>
        <v>1.5883358383569115E-4</v>
      </c>
      <c r="F15" s="38"/>
      <c r="G15" s="38">
        <f>IF(ISERROR(F15-E15),"",E15-F15)</f>
        <v>1.5883358383569115E-4</v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1" t="s">
        <v>147</v>
      </c>
      <c r="B18" s="202"/>
      <c r="C18" s="202"/>
      <c r="D18" s="202"/>
      <c r="E18" s="202"/>
      <c r="F18" s="202"/>
      <c r="G18" s="202"/>
      <c r="H18" s="202"/>
    </row>
    <row r="19" spans="1:8" ht="15" x14ac:dyDescent="0.25">
      <c r="A19" s="200" t="s">
        <v>146</v>
      </c>
      <c r="B19" s="202"/>
      <c r="C19" s="202"/>
      <c r="D19" s="202"/>
      <c r="E19" s="202"/>
      <c r="F19" s="202"/>
      <c r="G19" s="202"/>
      <c r="H19" s="202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193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9B94E838-8C9B-4C8C-A8BB-03718ADBE0A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8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0"/>
      <c r="B3" s="171" t="s">
        <v>63</v>
      </c>
      <c r="C3" s="172" t="s">
        <v>64</v>
      </c>
      <c r="D3" s="172" t="s">
        <v>65</v>
      </c>
      <c r="E3" s="171" t="s">
        <v>66</v>
      </c>
      <c r="F3" s="172" t="s">
        <v>67</v>
      </c>
      <c r="G3" s="172" t="s">
        <v>68</v>
      </c>
      <c r="H3" s="172" t="s">
        <v>69</v>
      </c>
      <c r="I3" s="172" t="s">
        <v>70</v>
      </c>
      <c r="J3" s="172" t="s">
        <v>71</v>
      </c>
      <c r="K3" s="172" t="s">
        <v>72</v>
      </c>
      <c r="L3" s="172" t="s">
        <v>73</v>
      </c>
      <c r="M3" s="172" t="s">
        <v>74</v>
      </c>
    </row>
    <row r="4" spans="1:13" ht="14.45" customHeight="1" x14ac:dyDescent="0.2">
      <c r="A4" s="170" t="s">
        <v>62</v>
      </c>
      <c r="B4" s="173">
        <f>(B10+B8)/B6</f>
        <v>2.4192540817747775E-4</v>
      </c>
      <c r="C4" s="173">
        <f t="shared" ref="C4:M4" si="0">(C10+C8)/C6</f>
        <v>1.7914344082818674E-4</v>
      </c>
      <c r="D4" s="173">
        <f t="shared" si="0"/>
        <v>1.8857783908928741E-4</v>
      </c>
      <c r="E4" s="173">
        <f t="shared" si="0"/>
        <v>1.7240831777156398E-4</v>
      </c>
      <c r="F4" s="173">
        <f t="shared" si="0"/>
        <v>1.6354948618624098E-4</v>
      </c>
      <c r="G4" s="173">
        <f t="shared" si="0"/>
        <v>1.6354948618624098E-4</v>
      </c>
      <c r="H4" s="173">
        <f t="shared" si="0"/>
        <v>1.6354948618624098E-4</v>
      </c>
      <c r="I4" s="173">
        <f t="shared" si="0"/>
        <v>1.6354948618624098E-4</v>
      </c>
      <c r="J4" s="173">
        <f t="shared" si="0"/>
        <v>1.6354948618624098E-4</v>
      </c>
      <c r="K4" s="173">
        <f t="shared" si="0"/>
        <v>1.6354948618624098E-4</v>
      </c>
      <c r="L4" s="173">
        <f t="shared" si="0"/>
        <v>1.6354948618624098E-4</v>
      </c>
      <c r="M4" s="173">
        <f t="shared" si="0"/>
        <v>1.6354948618624098E-4</v>
      </c>
    </row>
    <row r="5" spans="1:13" ht="14.45" customHeight="1" x14ac:dyDescent="0.2">
      <c r="A5" s="174" t="s">
        <v>35</v>
      </c>
      <c r="B5" s="173">
        <f>IF(ISERROR(VLOOKUP($A5,'Man Tab'!$A:$Q,COLUMN()+2,0)),0,VLOOKUP($A5,'Man Tab'!$A:$Q,COLUMN()+2,0))</f>
        <v>32505.887079999997</v>
      </c>
      <c r="C5" s="173">
        <f>IF(ISERROR(VLOOKUP($A5,'Man Tab'!$A:$Q,COLUMN()+2,0)),0,VLOOKUP($A5,'Man Tab'!$A:$Q,COLUMN()+2,0))</f>
        <v>29098.377909999999</v>
      </c>
      <c r="D5" s="173">
        <f>IF(ISERROR(VLOOKUP($A5,'Man Tab'!$A:$Q,COLUMN()+2,0)),0,VLOOKUP($A5,'Man Tab'!$A:$Q,COLUMN()+2,0))</f>
        <v>41981.607530000001</v>
      </c>
      <c r="E5" s="173">
        <f>IF(ISERROR(VLOOKUP($A5,'Man Tab'!$A:$Q,COLUMN()+2,0)),0,VLOOKUP($A5,'Man Tab'!$A:$Q,COLUMN()+2,0))</f>
        <v>41349.130170000004</v>
      </c>
      <c r="F5" s="173">
        <f>IF(ISERROR(VLOOKUP($A5,'Man Tab'!$A:$Q,COLUMN()+2,0)),0,VLOOKUP($A5,'Man Tab'!$A:$Q,COLUMN()+2,0))</f>
        <v>32259.072789999998</v>
      </c>
      <c r="G5" s="173">
        <f>IF(ISERROR(VLOOKUP($A5,'Man Tab'!$A:$Q,COLUMN()+2,0)),0,VLOOKUP($A5,'Man Tab'!$A:$Q,COLUMN()+2,0))</f>
        <v>0</v>
      </c>
      <c r="H5" s="173">
        <f>IF(ISERROR(VLOOKUP($A5,'Man Tab'!$A:$Q,COLUMN()+2,0)),0,VLOOKUP($A5,'Man Tab'!$A:$Q,COLUMN()+2,0))</f>
        <v>0</v>
      </c>
      <c r="I5" s="173">
        <f>IF(ISERROR(VLOOKUP($A5,'Man Tab'!$A:$Q,COLUMN()+2,0)),0,VLOOKUP($A5,'Man Tab'!$A:$Q,COLUMN()+2,0))</f>
        <v>0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5" customHeight="1" x14ac:dyDescent="0.2">
      <c r="A6" s="174" t="s">
        <v>58</v>
      </c>
      <c r="B6" s="175">
        <f>B5</f>
        <v>32505.887079999997</v>
      </c>
      <c r="C6" s="175">
        <f t="shared" ref="C6:M6" si="1">C5+B6</f>
        <v>61604.264989999996</v>
      </c>
      <c r="D6" s="175">
        <f t="shared" si="1"/>
        <v>103585.87252</v>
      </c>
      <c r="E6" s="175">
        <f t="shared" si="1"/>
        <v>144935.00268999999</v>
      </c>
      <c r="F6" s="175">
        <f t="shared" si="1"/>
        <v>177194.07548</v>
      </c>
      <c r="G6" s="175">
        <f t="shared" si="1"/>
        <v>177194.07548</v>
      </c>
      <c r="H6" s="175">
        <f t="shared" si="1"/>
        <v>177194.07548</v>
      </c>
      <c r="I6" s="175">
        <f t="shared" si="1"/>
        <v>177194.07548</v>
      </c>
      <c r="J6" s="175">
        <f t="shared" si="1"/>
        <v>177194.07548</v>
      </c>
      <c r="K6" s="175">
        <f t="shared" si="1"/>
        <v>177194.07548</v>
      </c>
      <c r="L6" s="175">
        <f t="shared" si="1"/>
        <v>177194.07548</v>
      </c>
      <c r="M6" s="175">
        <f t="shared" si="1"/>
        <v>177194.07548</v>
      </c>
    </row>
    <row r="7" spans="1:13" ht="14.45" customHeight="1" x14ac:dyDescent="0.2">
      <c r="A7" s="174" t="s">
        <v>83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5" customHeight="1" x14ac:dyDescent="0.2">
      <c r="A8" s="174" t="s">
        <v>59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5" customHeight="1" x14ac:dyDescent="0.2">
      <c r="A9" s="174" t="s">
        <v>84</v>
      </c>
      <c r="B9" s="174">
        <v>7864</v>
      </c>
      <c r="C9" s="174">
        <v>3172</v>
      </c>
      <c r="D9" s="174">
        <v>8498</v>
      </c>
      <c r="E9" s="174">
        <v>5454</v>
      </c>
      <c r="F9" s="174">
        <v>3992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</row>
    <row r="10" spans="1:13" ht="14.45" customHeight="1" x14ac:dyDescent="0.2">
      <c r="A10" s="174" t="s">
        <v>60</v>
      </c>
      <c r="B10" s="175">
        <f>B9/1000</f>
        <v>7.8639999999999999</v>
      </c>
      <c r="C10" s="175">
        <f t="shared" ref="C10:M10" si="3">C9/1000+B10</f>
        <v>11.036</v>
      </c>
      <c r="D10" s="175">
        <f t="shared" si="3"/>
        <v>19.533999999999999</v>
      </c>
      <c r="E10" s="175">
        <f t="shared" si="3"/>
        <v>24.988</v>
      </c>
      <c r="F10" s="175">
        <f t="shared" si="3"/>
        <v>28.98</v>
      </c>
      <c r="G10" s="175">
        <f t="shared" si="3"/>
        <v>28.98</v>
      </c>
      <c r="H10" s="175">
        <f t="shared" si="3"/>
        <v>28.98</v>
      </c>
      <c r="I10" s="175">
        <f t="shared" si="3"/>
        <v>28.98</v>
      </c>
      <c r="J10" s="175">
        <f t="shared" si="3"/>
        <v>28.98</v>
      </c>
      <c r="K10" s="175">
        <f t="shared" si="3"/>
        <v>28.98</v>
      </c>
      <c r="L10" s="175">
        <f t="shared" si="3"/>
        <v>28.98</v>
      </c>
      <c r="M10" s="175">
        <f t="shared" si="3"/>
        <v>28.98</v>
      </c>
    </row>
    <row r="11" spans="1:13" ht="14.45" customHeight="1" x14ac:dyDescent="0.2">
      <c r="A11" s="170"/>
      <c r="B11" s="170" t="s">
        <v>75</v>
      </c>
      <c r="C11" s="170">
        <f ca="1">IF(MONTH(TODAY())=1,12,MONTH(TODAY())-1)</f>
        <v>5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5" customHeight="1" x14ac:dyDescent="0.2">
      <c r="A12" s="170">
        <v>0</v>
      </c>
      <c r="B12" s="173">
        <f>IF(ISERROR(HI!F15),#REF!,HI!F15)</f>
        <v>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5" customHeight="1" x14ac:dyDescent="0.2">
      <c r="A13" s="170">
        <v>1</v>
      </c>
      <c r="B13" s="173">
        <f>IF(ISERROR(HI!F15),#REF!,HI!F15)</f>
        <v>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 xr:uid="{AA7C2E6F-C68A-4FE4-9BB8-371363F0D58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6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6" customFormat="1" ht="14.45" customHeight="1" thickBot="1" x14ac:dyDescent="0.25">
      <c r="A2" s="198" t="s">
        <v>218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2021</v>
      </c>
      <c r="C4" s="113" t="s">
        <v>12</v>
      </c>
      <c r="D4" s="217" t="s">
        <v>197</v>
      </c>
      <c r="E4" s="217" t="s">
        <v>198</v>
      </c>
      <c r="F4" s="217" t="s">
        <v>199</v>
      </c>
      <c r="G4" s="217" t="s">
        <v>200</v>
      </c>
      <c r="H4" s="217" t="s">
        <v>201</v>
      </c>
      <c r="I4" s="217" t="s">
        <v>202</v>
      </c>
      <c r="J4" s="217" t="s">
        <v>203</v>
      </c>
      <c r="K4" s="217" t="s">
        <v>204</v>
      </c>
      <c r="L4" s="217" t="s">
        <v>205</v>
      </c>
      <c r="M4" s="217" t="s">
        <v>206</v>
      </c>
      <c r="N4" s="217" t="s">
        <v>207</v>
      </c>
      <c r="O4" s="217" t="s">
        <v>208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0.66066999999999998</v>
      </c>
      <c r="E7" s="47">
        <v>15.619870000000001</v>
      </c>
      <c r="F7" s="47">
        <v>19.04813</v>
      </c>
      <c r="G7" s="47">
        <v>0.49381000000000003</v>
      </c>
      <c r="H7" s="47">
        <v>-8.1910600000000002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27.631420000000006</v>
      </c>
      <c r="Q7" s="71">
        <v>0.82894260000000008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2035.0000001000001</v>
      </c>
      <c r="C9" s="47">
        <v>169.58333334166667</v>
      </c>
      <c r="D9" s="47">
        <v>-435.97224999999997</v>
      </c>
      <c r="E9" s="47">
        <v>398.53009000000003</v>
      </c>
      <c r="F9" s="47">
        <v>-501.43405999999999</v>
      </c>
      <c r="G9" s="47">
        <v>384.03234000000003</v>
      </c>
      <c r="H9" s="47">
        <v>567.46753000000001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412.62365000000017</v>
      </c>
      <c r="Q9" s="71">
        <v>0.48663231447240152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773.88943119999999</v>
      </c>
      <c r="C11" s="47">
        <v>64.490785933333328</v>
      </c>
      <c r="D11" s="47">
        <v>53.912300000000002</v>
      </c>
      <c r="E11" s="47">
        <v>65.281089999999992</v>
      </c>
      <c r="F11" s="47">
        <v>127.67679</v>
      </c>
      <c r="G11" s="47">
        <v>58.333220000000004</v>
      </c>
      <c r="H11" s="47">
        <v>51.563940000000002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356.76733999999999</v>
      </c>
      <c r="Q11" s="71">
        <v>1.106413373125285</v>
      </c>
    </row>
    <row r="12" spans="1:17" ht="14.45" customHeight="1" x14ac:dyDescent="0.2">
      <c r="A12" s="15" t="s">
        <v>22</v>
      </c>
      <c r="B12" s="46">
        <v>109.6128669</v>
      </c>
      <c r="C12" s="47">
        <v>9.1344055750000006</v>
      </c>
      <c r="D12" s="47">
        <v>0.70614999999999994</v>
      </c>
      <c r="E12" s="47">
        <v>0</v>
      </c>
      <c r="F12" s="47">
        <v>0</v>
      </c>
      <c r="G12" s="47">
        <v>0.29644999999999999</v>
      </c>
      <c r="H12" s="47">
        <v>5.3266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6.3292000000000002</v>
      </c>
      <c r="Q12" s="71">
        <v>0.13857935139911937</v>
      </c>
    </row>
    <row r="13" spans="1:17" ht="14.45" customHeight="1" x14ac:dyDescent="0.2">
      <c r="A13" s="15" t="s">
        <v>23</v>
      </c>
      <c r="B13" s="46">
        <v>246.9999995</v>
      </c>
      <c r="C13" s="47">
        <v>20.583333291666666</v>
      </c>
      <c r="D13" s="47">
        <v>50.77704</v>
      </c>
      <c r="E13" s="47">
        <v>28.808959999999999</v>
      </c>
      <c r="F13" s="47">
        <v>26.437909999999999</v>
      </c>
      <c r="G13" s="47">
        <v>30.963339999999999</v>
      </c>
      <c r="H13" s="47">
        <v>22.049319999999998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159.03656999999998</v>
      </c>
      <c r="Q13" s="71">
        <v>1.545294610415576</v>
      </c>
    </row>
    <row r="14" spans="1:17" ht="14.45" customHeight="1" x14ac:dyDescent="0.2">
      <c r="A14" s="15" t="s">
        <v>24</v>
      </c>
      <c r="B14" s="46">
        <v>2032.8091039000001</v>
      </c>
      <c r="C14" s="47">
        <v>169.40075865833333</v>
      </c>
      <c r="D14" s="47">
        <v>232.327</v>
      </c>
      <c r="E14" s="47">
        <v>212.303</v>
      </c>
      <c r="F14" s="47">
        <v>208.36581000000001</v>
      </c>
      <c r="G14" s="47">
        <v>168.69345999999999</v>
      </c>
      <c r="H14" s="47">
        <v>141.107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962.79626999999994</v>
      </c>
      <c r="Q14" s="71">
        <v>1.1367083330977008</v>
      </c>
    </row>
    <row r="15" spans="1:17" ht="14.45" customHeight="1" x14ac:dyDescent="0.2">
      <c r="A15" s="15" t="s">
        <v>25</v>
      </c>
      <c r="B15" s="46">
        <v>376485.0000004</v>
      </c>
      <c r="C15" s="47">
        <v>31373.750000033335</v>
      </c>
      <c r="D15" s="47">
        <v>28083.39054</v>
      </c>
      <c r="E15" s="47">
        <v>23708.263890000002</v>
      </c>
      <c r="F15" s="47">
        <v>37499.540270000005</v>
      </c>
      <c r="G15" s="47">
        <v>28587.877980000001</v>
      </c>
      <c r="H15" s="47">
        <v>26700.14071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144579.21339000002</v>
      </c>
      <c r="Q15" s="71">
        <v>0.92165720317046196</v>
      </c>
    </row>
    <row r="16" spans="1:17" ht="14.45" customHeight="1" x14ac:dyDescent="0.2">
      <c r="A16" s="15" t="s">
        <v>26</v>
      </c>
      <c r="B16" s="46">
        <v>-9096.0000003999994</v>
      </c>
      <c r="C16" s="47">
        <v>-758.00000003333332</v>
      </c>
      <c r="D16" s="47">
        <v>-846.23291000000006</v>
      </c>
      <c r="E16" s="47">
        <v>-785.10117000000002</v>
      </c>
      <c r="F16" s="47">
        <v>-801.40423999999996</v>
      </c>
      <c r="G16" s="47">
        <v>-819.68009999999992</v>
      </c>
      <c r="H16" s="47">
        <v>-671.65800999999999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-3924.0764300000001</v>
      </c>
      <c r="Q16" s="71">
        <v>1.0353763667090863</v>
      </c>
    </row>
    <row r="17" spans="1:17" ht="14.45" customHeight="1" x14ac:dyDescent="0.2">
      <c r="A17" s="15" t="s">
        <v>27</v>
      </c>
      <c r="B17" s="46">
        <v>774.02634569999998</v>
      </c>
      <c r="C17" s="47">
        <v>64.502195474999994</v>
      </c>
      <c r="D17" s="47">
        <v>34.039610000000003</v>
      </c>
      <c r="E17" s="47">
        <v>42.611940000000004</v>
      </c>
      <c r="F17" s="47">
        <v>44.894210000000001</v>
      </c>
      <c r="G17" s="47">
        <v>37.478619999999999</v>
      </c>
      <c r="H17" s="47">
        <v>32.192500000000003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191.21688</v>
      </c>
      <c r="Q17" s="71">
        <v>0.59290037677589613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6.0490000000000004</v>
      </c>
      <c r="G18" s="47">
        <v>11.99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18.039000000000001</v>
      </c>
      <c r="Q18" s="71" t="s">
        <v>219</v>
      </c>
    </row>
    <row r="19" spans="1:17" ht="14.45" customHeight="1" x14ac:dyDescent="0.2">
      <c r="A19" s="15" t="s">
        <v>29</v>
      </c>
      <c r="B19" s="46">
        <v>2089.7906931000002</v>
      </c>
      <c r="C19" s="47">
        <v>174.14922442500003</v>
      </c>
      <c r="D19" s="47">
        <v>316.80849999999998</v>
      </c>
      <c r="E19" s="47">
        <v>240.60101999999998</v>
      </c>
      <c r="F19" s="47">
        <v>370.37804</v>
      </c>
      <c r="G19" s="47">
        <v>139.26104000000001</v>
      </c>
      <c r="H19" s="47">
        <v>169.59639000000001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1236.64499</v>
      </c>
      <c r="Q19" s="71">
        <v>1.4202130317641233</v>
      </c>
    </row>
    <row r="20" spans="1:17" ht="14.45" customHeight="1" x14ac:dyDescent="0.2">
      <c r="A20" s="15" t="s">
        <v>30</v>
      </c>
      <c r="B20" s="46">
        <v>61461.533595000001</v>
      </c>
      <c r="C20" s="47">
        <v>5121.7944662500004</v>
      </c>
      <c r="D20" s="47">
        <v>4583.8537999999999</v>
      </c>
      <c r="E20" s="47">
        <v>4613.7240000000002</v>
      </c>
      <c r="F20" s="47">
        <v>4559.9117200000001</v>
      </c>
      <c r="G20" s="47">
        <v>12342.89832</v>
      </c>
      <c r="H20" s="47">
        <v>4769.5267800000001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30869.91462</v>
      </c>
      <c r="Q20" s="71">
        <v>1.2054335574540098</v>
      </c>
    </row>
    <row r="21" spans="1:17" ht="14.45" customHeight="1" x14ac:dyDescent="0.2">
      <c r="A21" s="16" t="s">
        <v>31</v>
      </c>
      <c r="B21" s="46">
        <v>4485.2608559999999</v>
      </c>
      <c r="C21" s="47">
        <v>373.77173799999997</v>
      </c>
      <c r="D21" s="47">
        <v>374.22990999999996</v>
      </c>
      <c r="E21" s="47">
        <v>374.23025999999999</v>
      </c>
      <c r="F21" s="47">
        <v>374.22924999999998</v>
      </c>
      <c r="G21" s="47">
        <v>374.22823</v>
      </c>
      <c r="H21" s="47">
        <v>375.26322999999996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1872.1808799999999</v>
      </c>
      <c r="Q21" s="71">
        <v>1.0017776571432482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25.155900000000003</v>
      </c>
      <c r="E22" s="47">
        <v>90.28146000000001</v>
      </c>
      <c r="F22" s="47">
        <v>18.148790000000002</v>
      </c>
      <c r="G22" s="47">
        <v>14.507490000000001</v>
      </c>
      <c r="H22" s="47">
        <v>20.12472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168.21835999999999</v>
      </c>
      <c r="Q22" s="71" t="s">
        <v>219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-1.0477378964424133E-9</v>
      </c>
      <c r="C24" s="47">
        <v>-8.7311491370201111E-11</v>
      </c>
      <c r="D24" s="47">
        <v>32.230819999997038</v>
      </c>
      <c r="E24" s="47">
        <v>93.223500000000058</v>
      </c>
      <c r="F24" s="47">
        <v>29.765910000009171</v>
      </c>
      <c r="G24" s="47">
        <v>17.755969999991066</v>
      </c>
      <c r="H24" s="47">
        <v>84.563139999998384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257.53933999999572</v>
      </c>
      <c r="Q24" s="71">
        <v>-589932289457.81665</v>
      </c>
    </row>
    <row r="25" spans="1:17" ht="14.45" customHeight="1" x14ac:dyDescent="0.2">
      <c r="A25" s="17" t="s">
        <v>35</v>
      </c>
      <c r="B25" s="49">
        <v>441477.92289139901</v>
      </c>
      <c r="C25" s="50">
        <v>36789.826907616582</v>
      </c>
      <c r="D25" s="50">
        <v>32505.887079999997</v>
      </c>
      <c r="E25" s="50">
        <v>29098.377909999999</v>
      </c>
      <c r="F25" s="50">
        <v>41981.607530000001</v>
      </c>
      <c r="G25" s="50">
        <v>41349.130170000004</v>
      </c>
      <c r="H25" s="50">
        <v>32259.072789999998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177194.07548</v>
      </c>
      <c r="Q25" s="72">
        <v>0.96327757086193622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738.42697999999996</v>
      </c>
      <c r="E26" s="47">
        <v>641.37576000000001</v>
      </c>
      <c r="F26" s="47">
        <v>741.17072999999993</v>
      </c>
      <c r="G26" s="47">
        <v>1024.8494800000001</v>
      </c>
      <c r="H26" s="47">
        <v>672.11905000000002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3817.942</v>
      </c>
      <c r="Q26" s="71" t="s">
        <v>219</v>
      </c>
    </row>
    <row r="27" spans="1:17" ht="14.45" customHeight="1" x14ac:dyDescent="0.2">
      <c r="A27" s="18" t="s">
        <v>37</v>
      </c>
      <c r="B27" s="49">
        <v>441477.92289139901</v>
      </c>
      <c r="C27" s="50">
        <v>36789.826907616582</v>
      </c>
      <c r="D27" s="50">
        <v>33244.314059999997</v>
      </c>
      <c r="E27" s="50">
        <v>29739.753669999998</v>
      </c>
      <c r="F27" s="50">
        <v>42722.778259999999</v>
      </c>
      <c r="G27" s="50">
        <v>42373.979650000001</v>
      </c>
      <c r="H27" s="50">
        <v>32931.19184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181012.01747999998</v>
      </c>
      <c r="Q27" s="72">
        <v>0.98403299333014882</v>
      </c>
    </row>
    <row r="28" spans="1:17" ht="14.45" customHeight="1" x14ac:dyDescent="0.2">
      <c r="A28" s="16" t="s">
        <v>38</v>
      </c>
      <c r="B28" s="46">
        <v>29.854646899999999</v>
      </c>
      <c r="C28" s="47">
        <v>2.4878872416666664</v>
      </c>
      <c r="D28" s="47">
        <v>-0.25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-0.25</v>
      </c>
      <c r="Q28" s="71">
        <v>-2.0097373853046645E-2</v>
      </c>
    </row>
    <row r="29" spans="1:17" ht="14.45" customHeight="1" x14ac:dyDescent="0.2">
      <c r="A29" s="16" t="s">
        <v>39</v>
      </c>
      <c r="B29" s="46">
        <v>10909</v>
      </c>
      <c r="C29" s="47">
        <v>909.08333333333337</v>
      </c>
      <c r="D29" s="47">
        <v>784.42100000000005</v>
      </c>
      <c r="E29" s="47">
        <v>860.18399999999997</v>
      </c>
      <c r="F29" s="47">
        <v>905.95037000000002</v>
      </c>
      <c r="G29" s="47">
        <v>1055.3687399999999</v>
      </c>
      <c r="H29" s="47">
        <v>1042.6012499999999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4648.5253599999996</v>
      </c>
      <c r="Q29" s="71">
        <v>1.022684101567513</v>
      </c>
    </row>
    <row r="30" spans="1:17" ht="14.45" customHeight="1" x14ac:dyDescent="0.2">
      <c r="A30" s="16" t="s">
        <v>40</v>
      </c>
      <c r="B30" s="46">
        <v>454827.00000080001</v>
      </c>
      <c r="C30" s="47">
        <v>37902.25000006667</v>
      </c>
      <c r="D30" s="47">
        <v>33636.14054</v>
      </c>
      <c r="E30" s="47">
        <v>29035.458999999999</v>
      </c>
      <c r="F30" s="47">
        <v>44545.652700000006</v>
      </c>
      <c r="G30" s="47">
        <v>34610.839409999993</v>
      </c>
      <c r="H30" s="47">
        <v>32125.506649999999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173953.59829999998</v>
      </c>
      <c r="Q30" s="71">
        <v>0.91790644776863639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43622B47-517F-466B-8DDA-C9D2F549690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8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212</v>
      </c>
      <c r="G4" s="307" t="s">
        <v>46</v>
      </c>
      <c r="H4" s="115" t="s">
        <v>112</v>
      </c>
      <c r="I4" s="305" t="s">
        <v>47</v>
      </c>
      <c r="J4" s="307" t="s">
        <v>210</v>
      </c>
      <c r="K4" s="308" t="s">
        <v>209</v>
      </c>
    </row>
    <row r="5" spans="1:13" ht="39" thickBot="1" x14ac:dyDescent="0.25">
      <c r="A5" s="62"/>
      <c r="B5" s="24" t="s">
        <v>216</v>
      </c>
      <c r="C5" s="25" t="s">
        <v>215</v>
      </c>
      <c r="D5" s="26" t="s">
        <v>214</v>
      </c>
      <c r="E5" s="26" t="s">
        <v>213</v>
      </c>
      <c r="F5" s="306"/>
      <c r="G5" s="306"/>
      <c r="H5" s="25" t="s">
        <v>211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29536.235474100002</v>
      </c>
      <c r="C6" s="381">
        <v>34074.161189999904</v>
      </c>
      <c r="D6" s="381">
        <v>4537.9257158999026</v>
      </c>
      <c r="E6" s="382">
        <v>1.1536392720013069</v>
      </c>
      <c r="F6" s="380">
        <v>31967.844692099898</v>
      </c>
      <c r="G6" s="381">
        <v>13319.935288374956</v>
      </c>
      <c r="H6" s="381">
        <v>1860.5448000000101</v>
      </c>
      <c r="I6" s="381">
        <v>14495.83473</v>
      </c>
      <c r="J6" s="381">
        <v>1175.8994416250443</v>
      </c>
      <c r="K6" s="383">
        <v>0.45345048656290254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436461.9608074</v>
      </c>
      <c r="C7" s="381">
        <v>413022.22983999999</v>
      </c>
      <c r="D7" s="381">
        <v>-23439.730967400013</v>
      </c>
      <c r="E7" s="382">
        <v>0.94629605080809465</v>
      </c>
      <c r="F7" s="380">
        <v>441477.92289139901</v>
      </c>
      <c r="G7" s="381">
        <v>183949.1345380829</v>
      </c>
      <c r="H7" s="381">
        <v>32259.072789999998</v>
      </c>
      <c r="I7" s="381">
        <v>177194.07548</v>
      </c>
      <c r="J7" s="381">
        <v>-6755.0590580829012</v>
      </c>
      <c r="K7" s="383">
        <v>0.40136565452580675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372193.41912830004</v>
      </c>
      <c r="C8" s="381">
        <v>341916.69636</v>
      </c>
      <c r="D8" s="381">
        <v>-30276.722768300038</v>
      </c>
      <c r="E8" s="382">
        <v>0.91865325604302728</v>
      </c>
      <c r="F8" s="380">
        <v>372667.31140159897</v>
      </c>
      <c r="G8" s="381">
        <v>155278.04641733289</v>
      </c>
      <c r="H8" s="381">
        <v>26807.916940000003</v>
      </c>
      <c r="I8" s="381">
        <v>142580.34525000001</v>
      </c>
      <c r="J8" s="381">
        <v>-12697.701167332882</v>
      </c>
      <c r="K8" s="383">
        <v>0.38259418223121422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4766.3372056999997</v>
      </c>
      <c r="C9" s="381">
        <v>3314.3727000000003</v>
      </c>
      <c r="D9" s="381">
        <v>-1451.9645056999993</v>
      </c>
      <c r="E9" s="382">
        <v>0.69537100649034778</v>
      </c>
      <c r="F9" s="380">
        <v>3245.5022976999999</v>
      </c>
      <c r="G9" s="381">
        <v>1352.2926240416666</v>
      </c>
      <c r="H9" s="381">
        <v>638.32723999999996</v>
      </c>
      <c r="I9" s="381">
        <v>962.41201999999998</v>
      </c>
      <c r="J9" s="381">
        <v>-389.88060404166663</v>
      </c>
      <c r="K9" s="383">
        <v>0.29653715564522493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-2.6559299999999997</v>
      </c>
      <c r="D10" s="381">
        <v>-2.6559299999999997</v>
      </c>
      <c r="E10" s="382">
        <v>0</v>
      </c>
      <c r="F10" s="380">
        <v>0</v>
      </c>
      <c r="G10" s="381">
        <v>0</v>
      </c>
      <c r="H10" s="381">
        <v>0</v>
      </c>
      <c r="I10" s="381">
        <v>-0.85660000000000003</v>
      </c>
      <c r="J10" s="381">
        <v>-0.85660000000000003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-2.6559299999999997</v>
      </c>
      <c r="D11" s="381">
        <v>-2.6559299999999997</v>
      </c>
      <c r="E11" s="382">
        <v>0</v>
      </c>
      <c r="F11" s="380">
        <v>0</v>
      </c>
      <c r="G11" s="381">
        <v>0</v>
      </c>
      <c r="H11" s="381">
        <v>0</v>
      </c>
      <c r="I11" s="381">
        <v>-0.85660000000000003</v>
      </c>
      <c r="J11" s="381">
        <v>-0.85660000000000003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4.6678800000000003</v>
      </c>
      <c r="D12" s="381">
        <v>4.6678800000000003</v>
      </c>
      <c r="E12" s="382">
        <v>0</v>
      </c>
      <c r="F12" s="380">
        <v>0</v>
      </c>
      <c r="G12" s="381">
        <v>0</v>
      </c>
      <c r="H12" s="381">
        <v>0.11090999999999999</v>
      </c>
      <c r="I12" s="381">
        <v>2.384E-2</v>
      </c>
      <c r="J12" s="381">
        <v>2.384E-2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4.6678800000000003</v>
      </c>
      <c r="D13" s="381">
        <v>4.6678800000000003</v>
      </c>
      <c r="E13" s="382">
        <v>0</v>
      </c>
      <c r="F13" s="380">
        <v>0</v>
      </c>
      <c r="G13" s="381">
        <v>0</v>
      </c>
      <c r="H13" s="381">
        <v>0.11090999999999999</v>
      </c>
      <c r="I13" s="381">
        <v>2.384E-2</v>
      </c>
      <c r="J13" s="381">
        <v>2.384E-2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80</v>
      </c>
      <c r="C14" s="381">
        <v>-410.31443999999999</v>
      </c>
      <c r="D14" s="381">
        <v>-490.31443999999999</v>
      </c>
      <c r="E14" s="382">
        <v>-5.1289305000000001</v>
      </c>
      <c r="F14" s="380">
        <v>80</v>
      </c>
      <c r="G14" s="381">
        <v>33.333333333333336</v>
      </c>
      <c r="H14" s="381">
        <v>-8.1910600000000002</v>
      </c>
      <c r="I14" s="381">
        <v>27.631419999999999</v>
      </c>
      <c r="J14" s="381">
        <v>-5.7019133333333372</v>
      </c>
      <c r="K14" s="383">
        <v>0.34539274999999997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80</v>
      </c>
      <c r="C15" s="381">
        <v>109.46856</v>
      </c>
      <c r="D15" s="381">
        <v>29.468559999999997</v>
      </c>
      <c r="E15" s="382">
        <v>1.368357</v>
      </c>
      <c r="F15" s="380">
        <v>80</v>
      </c>
      <c r="G15" s="381">
        <v>33.333333333333336</v>
      </c>
      <c r="H15" s="381">
        <v>-8.1910600000000002</v>
      </c>
      <c r="I15" s="381">
        <v>27.631419999999999</v>
      </c>
      <c r="J15" s="381">
        <v>-5.7019133333333372</v>
      </c>
      <c r="K15" s="383">
        <v>0.34539274999999997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0</v>
      </c>
      <c r="C16" s="381">
        <v>-519.78300000000002</v>
      </c>
      <c r="D16" s="381">
        <v>-519.78300000000002</v>
      </c>
      <c r="E16" s="382">
        <v>0</v>
      </c>
      <c r="F16" s="380">
        <v>0</v>
      </c>
      <c r="G16" s="381">
        <v>0</v>
      </c>
      <c r="H16" s="381">
        <v>0</v>
      </c>
      <c r="I16" s="381">
        <v>0</v>
      </c>
      <c r="J16" s="381">
        <v>0</v>
      </c>
      <c r="K16" s="383">
        <v>0</v>
      </c>
      <c r="L16" s="123"/>
      <c r="M16" s="379" t="str">
        <f t="shared" si="0"/>
        <v/>
      </c>
    </row>
    <row r="17" spans="1:13" ht="14.45" customHeight="1" x14ac:dyDescent="0.2">
      <c r="A17" s="384" t="s">
        <v>231</v>
      </c>
      <c r="B17" s="380">
        <v>3619.9999999000001</v>
      </c>
      <c r="C17" s="381">
        <v>2308.2488499999999</v>
      </c>
      <c r="D17" s="381">
        <v>-1311.7511499000002</v>
      </c>
      <c r="E17" s="382">
        <v>0.63763780388501756</v>
      </c>
      <c r="F17" s="380">
        <v>2035.0000001000001</v>
      </c>
      <c r="G17" s="381">
        <v>847.91666670833342</v>
      </c>
      <c r="H17" s="381">
        <v>567.46753000000001</v>
      </c>
      <c r="I17" s="381">
        <v>412.62364999999897</v>
      </c>
      <c r="J17" s="381">
        <v>-435.29301670833445</v>
      </c>
      <c r="K17" s="383">
        <v>0.20276346436350007</v>
      </c>
      <c r="L17" s="123"/>
      <c r="M17" s="379" t="str">
        <f t="shared" si="0"/>
        <v>X</v>
      </c>
    </row>
    <row r="18" spans="1:13" ht="14.45" customHeight="1" x14ac:dyDescent="0.2">
      <c r="A18" s="384" t="s">
        <v>232</v>
      </c>
      <c r="B18" s="380">
        <v>20.000000100000001</v>
      </c>
      <c r="C18" s="381">
        <v>848.17337999999995</v>
      </c>
      <c r="D18" s="381">
        <v>828.17337989999999</v>
      </c>
      <c r="E18" s="382">
        <v>42.40866878795665</v>
      </c>
      <c r="F18" s="380">
        <v>20.000000100000001</v>
      </c>
      <c r="G18" s="381">
        <v>8.3333333750000005</v>
      </c>
      <c r="H18" s="381">
        <v>2.3317299999999999</v>
      </c>
      <c r="I18" s="381">
        <v>-812.03706999999997</v>
      </c>
      <c r="J18" s="381">
        <v>-820.37040337500002</v>
      </c>
      <c r="K18" s="383">
        <v>-40.601853296990733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10</v>
      </c>
      <c r="C19" s="381">
        <v>11.22381</v>
      </c>
      <c r="D19" s="381">
        <v>1.2238100000000003</v>
      </c>
      <c r="E19" s="382">
        <v>1.1223810000000001</v>
      </c>
      <c r="F19" s="380">
        <v>10</v>
      </c>
      <c r="G19" s="381">
        <v>4.166666666666667</v>
      </c>
      <c r="H19" s="381">
        <v>0</v>
      </c>
      <c r="I19" s="381">
        <v>9.3987999999999996</v>
      </c>
      <c r="J19" s="381">
        <v>5.2321333333333326</v>
      </c>
      <c r="K19" s="383">
        <v>0.93987999999999994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25</v>
      </c>
      <c r="C20" s="381">
        <v>15.51789</v>
      </c>
      <c r="D20" s="381">
        <v>-9.4821100000000005</v>
      </c>
      <c r="E20" s="382">
        <v>0.62071560000000003</v>
      </c>
      <c r="F20" s="380">
        <v>19.999999899999999</v>
      </c>
      <c r="G20" s="381">
        <v>8.3333332916666656</v>
      </c>
      <c r="H20" s="381">
        <v>6.8106</v>
      </c>
      <c r="I20" s="381">
        <v>14.061020000000001</v>
      </c>
      <c r="J20" s="381">
        <v>5.7276867083333354</v>
      </c>
      <c r="K20" s="383">
        <v>0.70305100351525507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1150.0000001000001</v>
      </c>
      <c r="C21" s="381">
        <v>1223.1518000000001</v>
      </c>
      <c r="D21" s="381">
        <v>73.151799900000015</v>
      </c>
      <c r="E21" s="382">
        <v>1.0636102607770774</v>
      </c>
      <c r="F21" s="380">
        <v>1200.0000001000001</v>
      </c>
      <c r="G21" s="381">
        <v>500.00000004166674</v>
      </c>
      <c r="H21" s="381">
        <v>207.85069000000001</v>
      </c>
      <c r="I21" s="381">
        <v>521.31755999999996</v>
      </c>
      <c r="J21" s="381">
        <v>21.31755995833322</v>
      </c>
      <c r="K21" s="383">
        <v>0.43443129996379731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2079.9999998000003</v>
      </c>
      <c r="C22" s="381">
        <v>-246.21486999999999</v>
      </c>
      <c r="D22" s="381">
        <v>-2326.2148698000001</v>
      </c>
      <c r="E22" s="382">
        <v>-0.11837253366522811</v>
      </c>
      <c r="F22" s="380">
        <v>365.00000010000002</v>
      </c>
      <c r="G22" s="381">
        <v>152.083333375</v>
      </c>
      <c r="H22" s="381">
        <v>283.18160999999998</v>
      </c>
      <c r="I22" s="381">
        <v>459.39301</v>
      </c>
      <c r="J22" s="381">
        <v>307.30967662500001</v>
      </c>
      <c r="K22" s="383">
        <v>1.2586109859565449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69.999999899999992</v>
      </c>
      <c r="C23" s="381">
        <v>62.756599999999999</v>
      </c>
      <c r="D23" s="381">
        <v>-7.2433998999999929</v>
      </c>
      <c r="E23" s="382">
        <v>0.89652285842360413</v>
      </c>
      <c r="F23" s="380">
        <v>69.999999899999992</v>
      </c>
      <c r="G23" s="381">
        <v>29.166666624999994</v>
      </c>
      <c r="H23" s="381">
        <v>7.2388999999999992</v>
      </c>
      <c r="I23" s="381">
        <v>33.0929</v>
      </c>
      <c r="J23" s="381">
        <v>3.926233375000006</v>
      </c>
      <c r="K23" s="383">
        <v>0.47275571496107965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265</v>
      </c>
      <c r="C24" s="381">
        <v>393.64024000000001</v>
      </c>
      <c r="D24" s="381">
        <v>128.64024000000001</v>
      </c>
      <c r="E24" s="382">
        <v>1.4854348679245284</v>
      </c>
      <c r="F24" s="380">
        <v>350</v>
      </c>
      <c r="G24" s="381">
        <v>145.83333333333334</v>
      </c>
      <c r="H24" s="381">
        <v>60.054000000000002</v>
      </c>
      <c r="I24" s="381">
        <v>187.39742999999999</v>
      </c>
      <c r="J24" s="381">
        <v>41.564096666666643</v>
      </c>
      <c r="K24" s="383">
        <v>0.53542122857142849</v>
      </c>
      <c r="L24" s="123"/>
      <c r="M24" s="379" t="str">
        <f t="shared" si="0"/>
        <v/>
      </c>
    </row>
    <row r="25" spans="1:13" ht="14.45" customHeight="1" x14ac:dyDescent="0.2">
      <c r="A25" s="384" t="s">
        <v>239</v>
      </c>
      <c r="B25" s="380">
        <v>798.38356859999999</v>
      </c>
      <c r="C25" s="381">
        <v>762.63910999999996</v>
      </c>
      <c r="D25" s="381">
        <v>-35.74445860000003</v>
      </c>
      <c r="E25" s="382">
        <v>0.95522896511675526</v>
      </c>
      <c r="F25" s="380">
        <v>773.88943119999999</v>
      </c>
      <c r="G25" s="381">
        <v>322.45392966666662</v>
      </c>
      <c r="H25" s="381">
        <v>51.563940000000002</v>
      </c>
      <c r="I25" s="381">
        <v>356.76734000000005</v>
      </c>
      <c r="J25" s="381">
        <v>34.313410333333422</v>
      </c>
      <c r="K25" s="383">
        <v>0.46100557213553539</v>
      </c>
      <c r="L25" s="123"/>
      <c r="M25" s="379" t="str">
        <f t="shared" si="0"/>
        <v>X</v>
      </c>
    </row>
    <row r="26" spans="1:13" ht="14.45" customHeight="1" x14ac:dyDescent="0.2">
      <c r="A26" s="384" t="s">
        <v>240</v>
      </c>
      <c r="B26" s="380">
        <v>0</v>
      </c>
      <c r="C26" s="381">
        <v>13.77753</v>
      </c>
      <c r="D26" s="381">
        <v>13.77753</v>
      </c>
      <c r="E26" s="382">
        <v>0</v>
      </c>
      <c r="F26" s="380">
        <v>0</v>
      </c>
      <c r="G26" s="381">
        <v>0</v>
      </c>
      <c r="H26" s="381">
        <v>1.86582</v>
      </c>
      <c r="I26" s="381">
        <v>9.0047000000000015</v>
      </c>
      <c r="J26" s="381">
        <v>9.0047000000000015</v>
      </c>
      <c r="K26" s="383">
        <v>0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34.000000099999994</v>
      </c>
      <c r="C27" s="381">
        <v>30.884139999999999</v>
      </c>
      <c r="D27" s="381">
        <v>-3.1158600999999955</v>
      </c>
      <c r="E27" s="382">
        <v>0.90835705615189111</v>
      </c>
      <c r="F27" s="380">
        <v>30.000000199999999</v>
      </c>
      <c r="G27" s="381">
        <v>12.500000083333333</v>
      </c>
      <c r="H27" s="381">
        <v>1.3492</v>
      </c>
      <c r="I27" s="381">
        <v>12.68248</v>
      </c>
      <c r="J27" s="381">
        <v>0.18247991666666685</v>
      </c>
      <c r="K27" s="383">
        <v>0.42274933051500446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106.00000010000001</v>
      </c>
      <c r="C28" s="381">
        <v>148.68252999999999</v>
      </c>
      <c r="D28" s="381">
        <v>42.682529899999977</v>
      </c>
      <c r="E28" s="382">
        <v>1.402665376035221</v>
      </c>
      <c r="F28" s="380">
        <v>149.99999969999999</v>
      </c>
      <c r="G28" s="381">
        <v>62.499999875</v>
      </c>
      <c r="H28" s="381">
        <v>0</v>
      </c>
      <c r="I28" s="381">
        <v>45.105919999999998</v>
      </c>
      <c r="J28" s="381">
        <v>-17.394079875000003</v>
      </c>
      <c r="K28" s="383">
        <v>0.3007061339347456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164.99999979999998</v>
      </c>
      <c r="C29" s="381">
        <v>118.10767999999999</v>
      </c>
      <c r="D29" s="381">
        <v>-46.892319799999996</v>
      </c>
      <c r="E29" s="382">
        <v>0.71580412207976252</v>
      </c>
      <c r="F29" s="380">
        <v>114.99999980000001</v>
      </c>
      <c r="G29" s="381">
        <v>47.916666583333338</v>
      </c>
      <c r="H29" s="381">
        <v>27.583099999999998</v>
      </c>
      <c r="I29" s="381">
        <v>74.457070000000002</v>
      </c>
      <c r="J29" s="381">
        <v>26.540403416666663</v>
      </c>
      <c r="K29" s="383">
        <v>0.64745278373470039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5.3072749999999997</v>
      </c>
      <c r="C30" s="381">
        <v>37.662980000000005</v>
      </c>
      <c r="D30" s="381">
        <v>32.355705000000007</v>
      </c>
      <c r="E30" s="382">
        <v>7.096481716134929</v>
      </c>
      <c r="F30" s="380">
        <v>5.8629557999999999</v>
      </c>
      <c r="G30" s="381">
        <v>2.4428982499999998</v>
      </c>
      <c r="H30" s="381">
        <v>0.46</v>
      </c>
      <c r="I30" s="381">
        <v>1.1030499999999999</v>
      </c>
      <c r="J30" s="381">
        <v>-1.33984825</v>
      </c>
      <c r="K30" s="383">
        <v>0.18813889062578296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0.35872999999999999</v>
      </c>
      <c r="D31" s="381">
        <v>0.35872999999999999</v>
      </c>
      <c r="E31" s="382">
        <v>0</v>
      </c>
      <c r="F31" s="380">
        <v>0</v>
      </c>
      <c r="G31" s="381">
        <v>0</v>
      </c>
      <c r="H31" s="381">
        <v>0</v>
      </c>
      <c r="I31" s="381">
        <v>0</v>
      </c>
      <c r="J31" s="381">
        <v>0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0</v>
      </c>
      <c r="C32" s="381">
        <v>12.5114</v>
      </c>
      <c r="D32" s="381">
        <v>12.5114</v>
      </c>
      <c r="E32" s="382">
        <v>0</v>
      </c>
      <c r="F32" s="380">
        <v>0</v>
      </c>
      <c r="G32" s="381">
        <v>0</v>
      </c>
      <c r="H32" s="381">
        <v>0</v>
      </c>
      <c r="I32" s="381">
        <v>14.06625</v>
      </c>
      <c r="J32" s="381">
        <v>14.06625</v>
      </c>
      <c r="K32" s="383">
        <v>0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34.999999900000006</v>
      </c>
      <c r="C33" s="381">
        <v>26.855029999999999</v>
      </c>
      <c r="D33" s="381">
        <v>-8.1449699000000066</v>
      </c>
      <c r="E33" s="382">
        <v>0.76728657362081865</v>
      </c>
      <c r="F33" s="380">
        <v>30</v>
      </c>
      <c r="G33" s="381">
        <v>12.5</v>
      </c>
      <c r="H33" s="381">
        <v>5.4256400000000005</v>
      </c>
      <c r="I33" s="381">
        <v>14.265270000000001</v>
      </c>
      <c r="J33" s="381">
        <v>1.765270000000001</v>
      </c>
      <c r="K33" s="383">
        <v>0.47550900000000001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43.076293700000001</v>
      </c>
      <c r="C34" s="381">
        <v>50.458480000000002</v>
      </c>
      <c r="D34" s="381">
        <v>7.3821863000000008</v>
      </c>
      <c r="E34" s="382">
        <v>1.1713746858402536</v>
      </c>
      <c r="F34" s="380">
        <v>63.026475500000004</v>
      </c>
      <c r="G34" s="381">
        <v>26.261031458333335</v>
      </c>
      <c r="H34" s="381">
        <v>0.96195000000000008</v>
      </c>
      <c r="I34" s="381">
        <v>25.1799</v>
      </c>
      <c r="J34" s="381">
        <v>-1.0811314583333349</v>
      </c>
      <c r="K34" s="383">
        <v>0.39951305860344355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2.7248999999999999</v>
      </c>
      <c r="D35" s="381">
        <v>2.7248999999999999</v>
      </c>
      <c r="E35" s="382">
        <v>0</v>
      </c>
      <c r="F35" s="380">
        <v>0</v>
      </c>
      <c r="G35" s="381">
        <v>0</v>
      </c>
      <c r="H35" s="381">
        <v>0</v>
      </c>
      <c r="I35" s="381">
        <v>0</v>
      </c>
      <c r="J35" s="381">
        <v>0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4.4415500000000003</v>
      </c>
      <c r="D36" s="381">
        <v>4.4415500000000003</v>
      </c>
      <c r="E36" s="382">
        <v>0</v>
      </c>
      <c r="F36" s="380">
        <v>0</v>
      </c>
      <c r="G36" s="381">
        <v>0</v>
      </c>
      <c r="H36" s="381">
        <v>0</v>
      </c>
      <c r="I36" s="381">
        <v>0</v>
      </c>
      <c r="J36" s="381">
        <v>0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410</v>
      </c>
      <c r="C37" s="381">
        <v>316.17415999999997</v>
      </c>
      <c r="D37" s="381">
        <v>-93.825840000000028</v>
      </c>
      <c r="E37" s="382">
        <v>0.771156487804878</v>
      </c>
      <c r="F37" s="380">
        <v>380.00000019999999</v>
      </c>
      <c r="G37" s="381">
        <v>158.33333341666668</v>
      </c>
      <c r="H37" s="381">
        <v>13.918229999999999</v>
      </c>
      <c r="I37" s="381">
        <v>160.90270000000001</v>
      </c>
      <c r="J37" s="381">
        <v>2.5693665833333341</v>
      </c>
      <c r="K37" s="383">
        <v>0.42342815767187997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160.95363690000002</v>
      </c>
      <c r="C38" s="381">
        <v>102.09102</v>
      </c>
      <c r="D38" s="381">
        <v>-58.86261690000002</v>
      </c>
      <c r="E38" s="382">
        <v>0.63428837003185468</v>
      </c>
      <c r="F38" s="380">
        <v>109.6128669</v>
      </c>
      <c r="G38" s="381">
        <v>45.672027875000005</v>
      </c>
      <c r="H38" s="381">
        <v>5.3266</v>
      </c>
      <c r="I38" s="381">
        <v>6.3292000000000002</v>
      </c>
      <c r="J38" s="381">
        <v>-39.342827875000005</v>
      </c>
      <c r="K38" s="383">
        <v>5.7741396416299738E-2</v>
      </c>
      <c r="L38" s="123"/>
      <c r="M38" s="379" t="str">
        <f t="shared" si="0"/>
        <v>X</v>
      </c>
    </row>
    <row r="39" spans="1:13" ht="14.45" customHeight="1" x14ac:dyDescent="0.2">
      <c r="A39" s="384" t="s">
        <v>253</v>
      </c>
      <c r="B39" s="380">
        <v>0</v>
      </c>
      <c r="C39" s="381">
        <v>39.338509999999999</v>
      </c>
      <c r="D39" s="381">
        <v>39.338509999999999</v>
      </c>
      <c r="E39" s="382">
        <v>0</v>
      </c>
      <c r="F39" s="380">
        <v>0</v>
      </c>
      <c r="G39" s="381">
        <v>0</v>
      </c>
      <c r="H39" s="381">
        <v>0</v>
      </c>
      <c r="I39" s="381">
        <v>0</v>
      </c>
      <c r="J39" s="381">
        <v>0</v>
      </c>
      <c r="K39" s="383">
        <v>0</v>
      </c>
      <c r="L39" s="123"/>
      <c r="M39" s="379" t="str">
        <f t="shared" si="0"/>
        <v/>
      </c>
    </row>
    <row r="40" spans="1:13" ht="14.45" customHeight="1" x14ac:dyDescent="0.2">
      <c r="A40" s="384" t="s">
        <v>254</v>
      </c>
      <c r="B40" s="380">
        <v>1.0727181000000001</v>
      </c>
      <c r="C40" s="381">
        <v>0</v>
      </c>
      <c r="D40" s="381">
        <v>-1.0727181000000001</v>
      </c>
      <c r="E40" s="382">
        <v>0</v>
      </c>
      <c r="F40" s="380">
        <v>1.0727181000000001</v>
      </c>
      <c r="G40" s="381">
        <v>0.44696587500000001</v>
      </c>
      <c r="H40" s="381">
        <v>0</v>
      </c>
      <c r="I40" s="381">
        <v>0</v>
      </c>
      <c r="J40" s="381">
        <v>-0.44696587500000001</v>
      </c>
      <c r="K40" s="383">
        <v>0</v>
      </c>
      <c r="L40" s="123"/>
      <c r="M40" s="379" t="str">
        <f t="shared" si="0"/>
        <v/>
      </c>
    </row>
    <row r="41" spans="1:13" ht="14.45" customHeight="1" x14ac:dyDescent="0.2">
      <c r="A41" s="384" t="s">
        <v>255</v>
      </c>
      <c r="B41" s="380">
        <v>5.1145963000000005</v>
      </c>
      <c r="C41" s="381">
        <v>0</v>
      </c>
      <c r="D41" s="381">
        <v>-5.1145963000000005</v>
      </c>
      <c r="E41" s="382">
        <v>0</v>
      </c>
      <c r="F41" s="380">
        <v>12.7864907</v>
      </c>
      <c r="G41" s="381">
        <v>5.3277044583333328</v>
      </c>
      <c r="H41" s="381">
        <v>0</v>
      </c>
      <c r="I41" s="381">
        <v>0</v>
      </c>
      <c r="J41" s="381">
        <v>-5.3277044583333328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70.7971802</v>
      </c>
      <c r="C42" s="381">
        <v>54.13805</v>
      </c>
      <c r="D42" s="381">
        <v>-16.6591302</v>
      </c>
      <c r="E42" s="382">
        <v>0.76469217908201381</v>
      </c>
      <c r="F42" s="380">
        <v>78.249514899999994</v>
      </c>
      <c r="G42" s="381">
        <v>32.603964541666663</v>
      </c>
      <c r="H42" s="381">
        <v>5.0154499999999995</v>
      </c>
      <c r="I42" s="381">
        <v>5.0154499999999995</v>
      </c>
      <c r="J42" s="381">
        <v>-27.588514541666662</v>
      </c>
      <c r="K42" s="383">
        <v>6.4095605019527088E-2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12.9691423</v>
      </c>
      <c r="C43" s="381">
        <v>0.88934999999999997</v>
      </c>
      <c r="D43" s="381">
        <v>-12.079792299999999</v>
      </c>
      <c r="E43" s="382">
        <v>6.8574311194040949E-2</v>
      </c>
      <c r="F43" s="380">
        <v>10.6874477</v>
      </c>
      <c r="G43" s="381">
        <v>4.4531032083333333</v>
      </c>
      <c r="H43" s="381">
        <v>0</v>
      </c>
      <c r="I43" s="381">
        <v>0.29644999999999999</v>
      </c>
      <c r="J43" s="381">
        <v>-4.1566532083333332</v>
      </c>
      <c r="K43" s="383">
        <v>2.7738147434396333E-2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11</v>
      </c>
      <c r="C44" s="381">
        <v>7.7251099999999999</v>
      </c>
      <c r="D44" s="381">
        <v>-3.2748900000000001</v>
      </c>
      <c r="E44" s="382">
        <v>0.70228272727272723</v>
      </c>
      <c r="F44" s="380">
        <v>6.8166954999999998</v>
      </c>
      <c r="G44" s="381">
        <v>2.8402897916666663</v>
      </c>
      <c r="H44" s="381">
        <v>0.31114999999999998</v>
      </c>
      <c r="I44" s="381">
        <v>1.0172999999999999</v>
      </c>
      <c r="J44" s="381">
        <v>-1.8229897916666664</v>
      </c>
      <c r="K44" s="383">
        <v>0.14923653256918984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60</v>
      </c>
      <c r="C45" s="381">
        <v>0</v>
      </c>
      <c r="D45" s="381">
        <v>-60</v>
      </c>
      <c r="E45" s="382">
        <v>0</v>
      </c>
      <c r="F45" s="380">
        <v>0</v>
      </c>
      <c r="G45" s="381">
        <v>0</v>
      </c>
      <c r="H45" s="381">
        <v>0</v>
      </c>
      <c r="I45" s="381">
        <v>0</v>
      </c>
      <c r="J45" s="381">
        <v>0</v>
      </c>
      <c r="K45" s="383">
        <v>0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107.0000003</v>
      </c>
      <c r="C46" s="381">
        <v>453.16228000000001</v>
      </c>
      <c r="D46" s="381">
        <v>346.1622797</v>
      </c>
      <c r="E46" s="382">
        <v>4.2351614834528188</v>
      </c>
      <c r="F46" s="380">
        <v>246.9999995</v>
      </c>
      <c r="G46" s="381">
        <v>102.91666645833332</v>
      </c>
      <c r="H46" s="381">
        <v>22.049319999999998</v>
      </c>
      <c r="I46" s="381">
        <v>159.03657000000001</v>
      </c>
      <c r="J46" s="381">
        <v>56.119903541666687</v>
      </c>
      <c r="K46" s="383">
        <v>0.64387275433982338</v>
      </c>
      <c r="L46" s="123"/>
      <c r="M46" s="379" t="str">
        <f t="shared" si="0"/>
        <v>X</v>
      </c>
    </row>
    <row r="47" spans="1:13" ht="14.45" customHeight="1" x14ac:dyDescent="0.2">
      <c r="A47" s="384" t="s">
        <v>261</v>
      </c>
      <c r="B47" s="380">
        <v>0</v>
      </c>
      <c r="C47" s="381">
        <v>36.253190000000004</v>
      </c>
      <c r="D47" s="381">
        <v>36.253190000000004</v>
      </c>
      <c r="E47" s="382">
        <v>0</v>
      </c>
      <c r="F47" s="380">
        <v>0</v>
      </c>
      <c r="G47" s="381">
        <v>0</v>
      </c>
      <c r="H47" s="381">
        <v>0.93653999999999993</v>
      </c>
      <c r="I47" s="381">
        <v>5.21258</v>
      </c>
      <c r="J47" s="381">
        <v>5.21258</v>
      </c>
      <c r="K47" s="383">
        <v>0</v>
      </c>
      <c r="L47" s="123"/>
      <c r="M47" s="379" t="str">
        <f t="shared" si="0"/>
        <v/>
      </c>
    </row>
    <row r="48" spans="1:13" ht="14.45" customHeight="1" x14ac:dyDescent="0.2">
      <c r="A48" s="384" t="s">
        <v>262</v>
      </c>
      <c r="B48" s="380">
        <v>60.000000200000002</v>
      </c>
      <c r="C48" s="381">
        <v>177.0949</v>
      </c>
      <c r="D48" s="381">
        <v>117.09489979999999</v>
      </c>
      <c r="E48" s="382">
        <v>2.9515816568280608</v>
      </c>
      <c r="F48" s="380">
        <v>179.99999979999998</v>
      </c>
      <c r="G48" s="381">
        <v>74.999999916666667</v>
      </c>
      <c r="H48" s="381">
        <v>14.85</v>
      </c>
      <c r="I48" s="381">
        <v>125.63657000000001</v>
      </c>
      <c r="J48" s="381">
        <v>50.636570083333339</v>
      </c>
      <c r="K48" s="383">
        <v>0.69798094521997889</v>
      </c>
      <c r="L48" s="123"/>
      <c r="M48" s="379" t="str">
        <f t="shared" si="0"/>
        <v/>
      </c>
    </row>
    <row r="49" spans="1:13" ht="14.45" customHeight="1" x14ac:dyDescent="0.2">
      <c r="A49" s="384" t="s">
        <v>263</v>
      </c>
      <c r="B49" s="380">
        <v>20.000000100000001</v>
      </c>
      <c r="C49" s="381">
        <v>25.872299999999999</v>
      </c>
      <c r="D49" s="381">
        <v>5.872299899999998</v>
      </c>
      <c r="E49" s="382">
        <v>1.293614993531925</v>
      </c>
      <c r="F49" s="380">
        <v>26.999999800000001</v>
      </c>
      <c r="G49" s="381">
        <v>11.249999916666667</v>
      </c>
      <c r="H49" s="381">
        <v>1.5897600000000001</v>
      </c>
      <c r="I49" s="381">
        <v>9.7349200000000007</v>
      </c>
      <c r="J49" s="381">
        <v>-1.5150799166666662</v>
      </c>
      <c r="K49" s="383">
        <v>0.36055259526335259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27</v>
      </c>
      <c r="C50" s="381">
        <v>37.271039999999999</v>
      </c>
      <c r="D50" s="381">
        <v>10.271039999999999</v>
      </c>
      <c r="E50" s="382">
        <v>1.3804088888888888</v>
      </c>
      <c r="F50" s="380">
        <v>39.999999900000006</v>
      </c>
      <c r="G50" s="381">
        <v>16.666666625000001</v>
      </c>
      <c r="H50" s="381">
        <v>4.6730200000000002</v>
      </c>
      <c r="I50" s="381">
        <v>9.7405000000000008</v>
      </c>
      <c r="J50" s="381">
        <v>-6.9261666250000005</v>
      </c>
      <c r="K50" s="383">
        <v>0.24351250060878124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0</v>
      </c>
      <c r="C51" s="381">
        <v>112.167</v>
      </c>
      <c r="D51" s="381">
        <v>112.167</v>
      </c>
      <c r="E51" s="382">
        <v>0</v>
      </c>
      <c r="F51" s="380">
        <v>0</v>
      </c>
      <c r="G51" s="381">
        <v>0</v>
      </c>
      <c r="H51" s="381">
        <v>0</v>
      </c>
      <c r="I51" s="381">
        <v>8.7119999999999997</v>
      </c>
      <c r="J51" s="381">
        <v>8.7119999999999997</v>
      </c>
      <c r="K51" s="383">
        <v>0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0</v>
      </c>
      <c r="C52" s="381">
        <v>59.157199999999996</v>
      </c>
      <c r="D52" s="381">
        <v>59.157199999999996</v>
      </c>
      <c r="E52" s="382">
        <v>0</v>
      </c>
      <c r="F52" s="380">
        <v>0</v>
      </c>
      <c r="G52" s="381">
        <v>0</v>
      </c>
      <c r="H52" s="381">
        <v>0</v>
      </c>
      <c r="I52" s="381">
        <v>0</v>
      </c>
      <c r="J52" s="381">
        <v>0</v>
      </c>
      <c r="K52" s="383">
        <v>0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5.3466499999999995</v>
      </c>
      <c r="D53" s="381">
        <v>5.3466499999999995</v>
      </c>
      <c r="E53" s="382">
        <v>0</v>
      </c>
      <c r="F53" s="380">
        <v>0</v>
      </c>
      <c r="G53" s="381">
        <v>0</v>
      </c>
      <c r="H53" s="381">
        <v>0</v>
      </c>
      <c r="I53" s="381">
        <v>0</v>
      </c>
      <c r="J53" s="381">
        <v>0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5.0979999999999999</v>
      </c>
      <c r="D54" s="381">
        <v>5.0979999999999999</v>
      </c>
      <c r="E54" s="382">
        <v>0</v>
      </c>
      <c r="F54" s="380">
        <v>0</v>
      </c>
      <c r="G54" s="381">
        <v>0</v>
      </c>
      <c r="H54" s="381">
        <v>0</v>
      </c>
      <c r="I54" s="381">
        <v>0</v>
      </c>
      <c r="J54" s="381">
        <v>0</v>
      </c>
      <c r="K54" s="383">
        <v>0</v>
      </c>
      <c r="L54" s="123"/>
      <c r="M54" s="379" t="str">
        <f t="shared" si="0"/>
        <v>X</v>
      </c>
    </row>
    <row r="55" spans="1:13" ht="14.45" customHeight="1" x14ac:dyDescent="0.2">
      <c r="A55" s="384" t="s">
        <v>269</v>
      </c>
      <c r="B55" s="380">
        <v>0</v>
      </c>
      <c r="C55" s="381">
        <v>5.0979999999999999</v>
      </c>
      <c r="D55" s="381">
        <v>5.0979999999999999</v>
      </c>
      <c r="E55" s="382">
        <v>0</v>
      </c>
      <c r="F55" s="380">
        <v>0</v>
      </c>
      <c r="G55" s="381">
        <v>0</v>
      </c>
      <c r="H55" s="381">
        <v>0</v>
      </c>
      <c r="I55" s="381">
        <v>0</v>
      </c>
      <c r="J55" s="381">
        <v>0</v>
      </c>
      <c r="K55" s="383">
        <v>0</v>
      </c>
      <c r="L55" s="123"/>
      <c r="M55" s="379" t="str">
        <f t="shared" si="0"/>
        <v/>
      </c>
    </row>
    <row r="56" spans="1:13" ht="14.45" customHeight="1" x14ac:dyDescent="0.2">
      <c r="A56" s="384" t="s">
        <v>270</v>
      </c>
      <c r="B56" s="380">
        <v>0</v>
      </c>
      <c r="C56" s="381">
        <v>88.78</v>
      </c>
      <c r="D56" s="381">
        <v>88.78</v>
      </c>
      <c r="E56" s="382">
        <v>0</v>
      </c>
      <c r="F56" s="380">
        <v>0</v>
      </c>
      <c r="G56" s="381">
        <v>0</v>
      </c>
      <c r="H56" s="381">
        <v>0</v>
      </c>
      <c r="I56" s="381">
        <v>0</v>
      </c>
      <c r="J56" s="381">
        <v>0</v>
      </c>
      <c r="K56" s="383">
        <v>0</v>
      </c>
      <c r="L56" s="123"/>
      <c r="M56" s="379" t="str">
        <f t="shared" si="0"/>
        <v>X</v>
      </c>
    </row>
    <row r="57" spans="1:13" ht="14.45" customHeight="1" x14ac:dyDescent="0.2">
      <c r="A57" s="384" t="s">
        <v>271</v>
      </c>
      <c r="B57" s="380">
        <v>0</v>
      </c>
      <c r="C57" s="381">
        <v>88.78</v>
      </c>
      <c r="D57" s="381">
        <v>88.78</v>
      </c>
      <c r="E57" s="382">
        <v>0</v>
      </c>
      <c r="F57" s="380">
        <v>0</v>
      </c>
      <c r="G57" s="381">
        <v>0</v>
      </c>
      <c r="H57" s="381">
        <v>0</v>
      </c>
      <c r="I57" s="381">
        <v>0</v>
      </c>
      <c r="J57" s="381">
        <v>0</v>
      </c>
      <c r="K57" s="383">
        <v>0</v>
      </c>
      <c r="L57" s="123"/>
      <c r="M57" s="379" t="str">
        <f t="shared" si="0"/>
        <v/>
      </c>
    </row>
    <row r="58" spans="1:13" ht="14.45" customHeight="1" x14ac:dyDescent="0.2">
      <c r="A58" s="384" t="s">
        <v>272</v>
      </c>
      <c r="B58" s="380">
        <v>0</v>
      </c>
      <c r="C58" s="381">
        <v>2.5123600000000001</v>
      </c>
      <c r="D58" s="381">
        <v>2.5123600000000001</v>
      </c>
      <c r="E58" s="382">
        <v>0</v>
      </c>
      <c r="F58" s="380">
        <v>0</v>
      </c>
      <c r="G58" s="381">
        <v>0</v>
      </c>
      <c r="H58" s="381">
        <v>0</v>
      </c>
      <c r="I58" s="381">
        <v>0.82984999999999998</v>
      </c>
      <c r="J58" s="381">
        <v>0.82984999999999998</v>
      </c>
      <c r="K58" s="383">
        <v>0</v>
      </c>
      <c r="L58" s="123"/>
      <c r="M58" s="379" t="str">
        <f t="shared" si="0"/>
        <v>X</v>
      </c>
    </row>
    <row r="59" spans="1:13" ht="14.45" customHeight="1" x14ac:dyDescent="0.2">
      <c r="A59" s="384" t="s">
        <v>273</v>
      </c>
      <c r="B59" s="380">
        <v>0</v>
      </c>
      <c r="C59" s="381">
        <v>2.1159400000000002</v>
      </c>
      <c r="D59" s="381">
        <v>2.1159400000000002</v>
      </c>
      <c r="E59" s="382">
        <v>0</v>
      </c>
      <c r="F59" s="380">
        <v>0</v>
      </c>
      <c r="G59" s="381">
        <v>0</v>
      </c>
      <c r="H59" s="381">
        <v>0</v>
      </c>
      <c r="I59" s="381">
        <v>0.70161000000000007</v>
      </c>
      <c r="J59" s="381">
        <v>0.70161000000000007</v>
      </c>
      <c r="K59" s="383">
        <v>0</v>
      </c>
      <c r="L59" s="123"/>
      <c r="M59" s="379" t="str">
        <f t="shared" si="0"/>
        <v/>
      </c>
    </row>
    <row r="60" spans="1:13" ht="14.45" customHeight="1" x14ac:dyDescent="0.2">
      <c r="A60" s="384" t="s">
        <v>274</v>
      </c>
      <c r="B60" s="380">
        <v>0</v>
      </c>
      <c r="C60" s="381">
        <v>1.061E-2</v>
      </c>
      <c r="D60" s="381">
        <v>1.061E-2</v>
      </c>
      <c r="E60" s="382">
        <v>0</v>
      </c>
      <c r="F60" s="380">
        <v>0</v>
      </c>
      <c r="G60" s="381">
        <v>0</v>
      </c>
      <c r="H60" s="381">
        <v>0</v>
      </c>
      <c r="I60" s="381">
        <v>0</v>
      </c>
      <c r="J60" s="381">
        <v>0</v>
      </c>
      <c r="K60" s="383">
        <v>0</v>
      </c>
      <c r="L60" s="123"/>
      <c r="M60" s="379" t="str">
        <f t="shared" si="0"/>
        <v/>
      </c>
    </row>
    <row r="61" spans="1:13" ht="14.45" customHeight="1" x14ac:dyDescent="0.2">
      <c r="A61" s="384" t="s">
        <v>275</v>
      </c>
      <c r="B61" s="380">
        <v>0</v>
      </c>
      <c r="C61" s="381">
        <v>0.23124</v>
      </c>
      <c r="D61" s="381">
        <v>0.23124</v>
      </c>
      <c r="E61" s="382">
        <v>0</v>
      </c>
      <c r="F61" s="380">
        <v>0</v>
      </c>
      <c r="G61" s="381">
        <v>0</v>
      </c>
      <c r="H61" s="381">
        <v>0</v>
      </c>
      <c r="I61" s="381">
        <v>9.3900000000000011E-2</v>
      </c>
      <c r="J61" s="381">
        <v>9.3900000000000011E-2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0.14577000000000001</v>
      </c>
      <c r="D62" s="381">
        <v>0.14577000000000001</v>
      </c>
      <c r="E62" s="382">
        <v>0</v>
      </c>
      <c r="F62" s="380">
        <v>0</v>
      </c>
      <c r="G62" s="381">
        <v>0</v>
      </c>
      <c r="H62" s="381">
        <v>0</v>
      </c>
      <c r="I62" s="381">
        <v>3.4340000000000002E-2</v>
      </c>
      <c r="J62" s="381">
        <v>3.4340000000000002E-2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8.8000000000000005E-3</v>
      </c>
      <c r="D63" s="381">
        <v>8.8000000000000005E-3</v>
      </c>
      <c r="E63" s="382">
        <v>0</v>
      </c>
      <c r="F63" s="380">
        <v>0</v>
      </c>
      <c r="G63" s="381">
        <v>0</v>
      </c>
      <c r="H63" s="381">
        <v>0</v>
      </c>
      <c r="I63" s="381">
        <v>0</v>
      </c>
      <c r="J63" s="381">
        <v>0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1.8120000000000001E-2</v>
      </c>
      <c r="D64" s="381">
        <v>1.8120000000000001E-2</v>
      </c>
      <c r="E64" s="382">
        <v>0</v>
      </c>
      <c r="F64" s="380">
        <v>0</v>
      </c>
      <c r="G64" s="381">
        <v>0</v>
      </c>
      <c r="H64" s="381">
        <v>0</v>
      </c>
      <c r="I64" s="381">
        <v>2.1309999999999999E-2</v>
      </c>
      <c r="J64" s="381">
        <v>2.1309999999999999E-2</v>
      </c>
      <c r="K64" s="383">
        <v>0</v>
      </c>
      <c r="L64" s="123"/>
      <c r="M64" s="379" t="str">
        <f t="shared" si="0"/>
        <v>X</v>
      </c>
    </row>
    <row r="65" spans="1:13" ht="14.45" customHeight="1" x14ac:dyDescent="0.2">
      <c r="A65" s="384" t="s">
        <v>279</v>
      </c>
      <c r="B65" s="380">
        <v>0</v>
      </c>
      <c r="C65" s="381">
        <v>1.8120000000000001E-2</v>
      </c>
      <c r="D65" s="381">
        <v>1.8120000000000001E-2</v>
      </c>
      <c r="E65" s="382">
        <v>0</v>
      </c>
      <c r="F65" s="380">
        <v>0</v>
      </c>
      <c r="G65" s="381">
        <v>0</v>
      </c>
      <c r="H65" s="381">
        <v>0</v>
      </c>
      <c r="I65" s="381">
        <v>2.1309999999999999E-2</v>
      </c>
      <c r="J65" s="381">
        <v>2.1309999999999999E-2</v>
      </c>
      <c r="K65" s="383">
        <v>0</v>
      </c>
      <c r="L65" s="123"/>
      <c r="M65" s="379" t="str">
        <f t="shared" si="0"/>
        <v/>
      </c>
    </row>
    <row r="66" spans="1:13" ht="14.45" customHeight="1" x14ac:dyDescent="0.2">
      <c r="A66" s="384" t="s">
        <v>280</v>
      </c>
      <c r="B66" s="380">
        <v>0</v>
      </c>
      <c r="C66" s="381">
        <v>0.12545000000000001</v>
      </c>
      <c r="D66" s="381">
        <v>0.12545000000000001</v>
      </c>
      <c r="E66" s="382">
        <v>0</v>
      </c>
      <c r="F66" s="380">
        <v>0</v>
      </c>
      <c r="G66" s="381">
        <v>0</v>
      </c>
      <c r="H66" s="381">
        <v>0</v>
      </c>
      <c r="I66" s="381">
        <v>5.4400000000000004E-3</v>
      </c>
      <c r="J66" s="381">
        <v>5.4400000000000004E-3</v>
      </c>
      <c r="K66" s="383">
        <v>0</v>
      </c>
      <c r="L66" s="123"/>
      <c r="M66" s="379" t="str">
        <f t="shared" si="0"/>
        <v>X</v>
      </c>
    </row>
    <row r="67" spans="1:13" ht="14.45" customHeight="1" x14ac:dyDescent="0.2">
      <c r="A67" s="384" t="s">
        <v>281</v>
      </c>
      <c r="B67" s="380">
        <v>0</v>
      </c>
      <c r="C67" s="381">
        <v>0.12545000000000001</v>
      </c>
      <c r="D67" s="381">
        <v>0.12545000000000001</v>
      </c>
      <c r="E67" s="382">
        <v>0</v>
      </c>
      <c r="F67" s="380">
        <v>0</v>
      </c>
      <c r="G67" s="381">
        <v>0</v>
      </c>
      <c r="H67" s="381">
        <v>0</v>
      </c>
      <c r="I67" s="381">
        <v>5.4400000000000004E-3</v>
      </c>
      <c r="J67" s="381">
        <v>5.4400000000000004E-3</v>
      </c>
      <c r="K67" s="383">
        <v>0</v>
      </c>
      <c r="L67" s="123"/>
      <c r="M67" s="379" t="str">
        <f t="shared" si="0"/>
        <v/>
      </c>
    </row>
    <row r="68" spans="1:13" ht="14.45" customHeight="1" x14ac:dyDescent="0.2">
      <c r="A68" s="384" t="s">
        <v>282</v>
      </c>
      <c r="B68" s="380">
        <v>2021.9688092000001</v>
      </c>
      <c r="C68" s="381">
        <v>1976.88624</v>
      </c>
      <c r="D68" s="381">
        <v>-45.08256920000008</v>
      </c>
      <c r="E68" s="382">
        <v>0.97770362777364639</v>
      </c>
      <c r="F68" s="380">
        <v>2032.8091039000001</v>
      </c>
      <c r="G68" s="381">
        <v>847.00379329166663</v>
      </c>
      <c r="H68" s="381">
        <v>141.107</v>
      </c>
      <c r="I68" s="381">
        <v>962.79627000000005</v>
      </c>
      <c r="J68" s="381">
        <v>115.79247670833342</v>
      </c>
      <c r="K68" s="383">
        <v>0.47362847212404202</v>
      </c>
      <c r="L68" s="123"/>
      <c r="M68" s="379" t="str">
        <f t="shared" si="0"/>
        <v/>
      </c>
    </row>
    <row r="69" spans="1:13" ht="14.45" customHeight="1" x14ac:dyDescent="0.2">
      <c r="A69" s="384" t="s">
        <v>283</v>
      </c>
      <c r="B69" s="380">
        <v>0</v>
      </c>
      <c r="C69" s="381">
        <v>-12.29026</v>
      </c>
      <c r="D69" s="381">
        <v>-12.29026</v>
      </c>
      <c r="E69" s="382">
        <v>0</v>
      </c>
      <c r="F69" s="380">
        <v>0</v>
      </c>
      <c r="G69" s="381">
        <v>0</v>
      </c>
      <c r="H69" s="381">
        <v>0</v>
      </c>
      <c r="I69" s="381">
        <v>-4.40327</v>
      </c>
      <c r="J69" s="381">
        <v>-4.40327</v>
      </c>
      <c r="K69" s="383">
        <v>0</v>
      </c>
      <c r="L69" s="123"/>
      <c r="M69" s="379" t="str">
        <f t="shared" si="0"/>
        <v>X</v>
      </c>
    </row>
    <row r="70" spans="1:13" ht="14.45" customHeight="1" x14ac:dyDescent="0.2">
      <c r="A70" s="384" t="s">
        <v>284</v>
      </c>
      <c r="B70" s="380">
        <v>0</v>
      </c>
      <c r="C70" s="381">
        <v>-12.29026</v>
      </c>
      <c r="D70" s="381">
        <v>-12.29026</v>
      </c>
      <c r="E70" s="382">
        <v>0</v>
      </c>
      <c r="F70" s="380">
        <v>0</v>
      </c>
      <c r="G70" s="381">
        <v>0</v>
      </c>
      <c r="H70" s="381">
        <v>0</v>
      </c>
      <c r="I70" s="381">
        <v>-4.40327</v>
      </c>
      <c r="J70" s="381">
        <v>-4.40327</v>
      </c>
      <c r="K70" s="383">
        <v>0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84" t="s">
        <v>285</v>
      </c>
      <c r="B71" s="380">
        <v>2021.9688092000001</v>
      </c>
      <c r="C71" s="381">
        <v>1976.88624</v>
      </c>
      <c r="D71" s="381">
        <v>-45.08256920000008</v>
      </c>
      <c r="E71" s="382">
        <v>0.97770362777364639</v>
      </c>
      <c r="F71" s="380">
        <v>2032.8091039000001</v>
      </c>
      <c r="G71" s="381">
        <v>847.00379329166663</v>
      </c>
      <c r="H71" s="381">
        <v>141.107</v>
      </c>
      <c r="I71" s="381">
        <v>962.79627000000005</v>
      </c>
      <c r="J71" s="381">
        <v>115.79247670833342</v>
      </c>
      <c r="K71" s="383">
        <v>0.47362847212404202</v>
      </c>
      <c r="L71" s="123"/>
      <c r="M71" s="379" t="str">
        <f t="shared" si="1"/>
        <v>X</v>
      </c>
    </row>
    <row r="72" spans="1:13" ht="14.45" customHeight="1" x14ac:dyDescent="0.2">
      <c r="A72" s="384" t="s">
        <v>286</v>
      </c>
      <c r="B72" s="380">
        <v>791.56582109999999</v>
      </c>
      <c r="C72" s="381">
        <v>766.07799999999997</v>
      </c>
      <c r="D72" s="381">
        <v>-25.487821100000019</v>
      </c>
      <c r="E72" s="382">
        <v>0.96780075589345071</v>
      </c>
      <c r="F72" s="380">
        <v>763.77183560000003</v>
      </c>
      <c r="G72" s="381">
        <v>318.23826483333335</v>
      </c>
      <c r="H72" s="381">
        <v>55.762999999999998</v>
      </c>
      <c r="I72" s="381">
        <v>289.66000000000003</v>
      </c>
      <c r="J72" s="381">
        <v>-28.578264833333321</v>
      </c>
      <c r="K72" s="383">
        <v>0.37924938639881944</v>
      </c>
      <c r="L72" s="123"/>
      <c r="M72" s="379" t="str">
        <f t="shared" si="1"/>
        <v/>
      </c>
    </row>
    <row r="73" spans="1:13" ht="14.45" customHeight="1" x14ac:dyDescent="0.2">
      <c r="A73" s="384" t="s">
        <v>287</v>
      </c>
      <c r="B73" s="380">
        <v>217.68331069999999</v>
      </c>
      <c r="C73" s="381">
        <v>192.518</v>
      </c>
      <c r="D73" s="381">
        <v>-25.165310699999992</v>
      </c>
      <c r="E73" s="382">
        <v>0.88439485498876147</v>
      </c>
      <c r="F73" s="380">
        <v>222.95770210000001</v>
      </c>
      <c r="G73" s="381">
        <v>92.89904254166666</v>
      </c>
      <c r="H73" s="381">
        <v>17.423999999999999</v>
      </c>
      <c r="I73" s="381">
        <v>91.177000000000007</v>
      </c>
      <c r="J73" s="381">
        <v>-1.7220425416666529</v>
      </c>
      <c r="K73" s="383">
        <v>0.40894303781039915</v>
      </c>
      <c r="L73" s="123"/>
      <c r="M73" s="379" t="str">
        <f t="shared" si="1"/>
        <v/>
      </c>
    </row>
    <row r="74" spans="1:13" ht="14.45" customHeight="1" x14ac:dyDescent="0.2">
      <c r="A74" s="384" t="s">
        <v>288</v>
      </c>
      <c r="B74" s="380">
        <v>1012.316128</v>
      </c>
      <c r="C74" s="381">
        <v>1017.723</v>
      </c>
      <c r="D74" s="381">
        <v>5.4068719999999075</v>
      </c>
      <c r="E74" s="382">
        <v>1.0053410904464024</v>
      </c>
      <c r="F74" s="380">
        <v>1045.6863645000001</v>
      </c>
      <c r="G74" s="381">
        <v>435.70265187500007</v>
      </c>
      <c r="H74" s="381">
        <v>67.92</v>
      </c>
      <c r="I74" s="381">
        <v>581.82600000000002</v>
      </c>
      <c r="J74" s="381">
        <v>146.12334812499995</v>
      </c>
      <c r="K74" s="383">
        <v>0.55640583998453774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0.4035494</v>
      </c>
      <c r="C75" s="381">
        <v>0.56723999999999997</v>
      </c>
      <c r="D75" s="381">
        <v>0.16369059999999996</v>
      </c>
      <c r="E75" s="382">
        <v>1.405627167330691</v>
      </c>
      <c r="F75" s="380">
        <v>0.39320170000000004</v>
      </c>
      <c r="G75" s="381">
        <v>0.16383404166666668</v>
      </c>
      <c r="H75" s="381">
        <v>0</v>
      </c>
      <c r="I75" s="381">
        <v>0.13327</v>
      </c>
      <c r="J75" s="381">
        <v>-3.056404166666668E-2</v>
      </c>
      <c r="K75" s="383">
        <v>0.33893546238482686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0</v>
      </c>
      <c r="C76" s="381">
        <v>12.29026</v>
      </c>
      <c r="D76" s="381">
        <v>12.29026</v>
      </c>
      <c r="E76" s="382">
        <v>0</v>
      </c>
      <c r="F76" s="380">
        <v>0</v>
      </c>
      <c r="G76" s="381">
        <v>0</v>
      </c>
      <c r="H76" s="381">
        <v>0</v>
      </c>
      <c r="I76" s="381">
        <v>4.40327</v>
      </c>
      <c r="J76" s="381">
        <v>4.40327</v>
      </c>
      <c r="K76" s="383">
        <v>0</v>
      </c>
      <c r="L76" s="123"/>
      <c r="M76" s="379" t="str">
        <f t="shared" si="1"/>
        <v>X</v>
      </c>
    </row>
    <row r="77" spans="1:13" ht="14.45" customHeight="1" x14ac:dyDescent="0.2">
      <c r="A77" s="384" t="s">
        <v>291</v>
      </c>
      <c r="B77" s="380">
        <v>0</v>
      </c>
      <c r="C77" s="381">
        <v>4.8711800000000007</v>
      </c>
      <c r="D77" s="381">
        <v>4.8711800000000007</v>
      </c>
      <c r="E77" s="382">
        <v>0</v>
      </c>
      <c r="F77" s="380">
        <v>0</v>
      </c>
      <c r="G77" s="381">
        <v>0</v>
      </c>
      <c r="H77" s="381">
        <v>0</v>
      </c>
      <c r="I77" s="381">
        <v>1.22916</v>
      </c>
      <c r="J77" s="381">
        <v>1.22916</v>
      </c>
      <c r="K77" s="383">
        <v>0</v>
      </c>
      <c r="L77" s="123"/>
      <c r="M77" s="379" t="str">
        <f t="shared" si="1"/>
        <v/>
      </c>
    </row>
    <row r="78" spans="1:13" ht="14.45" customHeight="1" x14ac:dyDescent="0.2">
      <c r="A78" s="384" t="s">
        <v>292</v>
      </c>
      <c r="B78" s="380">
        <v>0</v>
      </c>
      <c r="C78" s="381">
        <v>0.82391999999999999</v>
      </c>
      <c r="D78" s="381">
        <v>0.82391999999999999</v>
      </c>
      <c r="E78" s="382">
        <v>0</v>
      </c>
      <c r="F78" s="380">
        <v>0</v>
      </c>
      <c r="G78" s="381">
        <v>0</v>
      </c>
      <c r="H78" s="381">
        <v>0</v>
      </c>
      <c r="I78" s="381">
        <v>0.26256999999999997</v>
      </c>
      <c r="J78" s="381">
        <v>0.26256999999999997</v>
      </c>
      <c r="K78" s="383">
        <v>0</v>
      </c>
      <c r="L78" s="123"/>
      <c r="M78" s="379" t="str">
        <f t="shared" si="1"/>
        <v/>
      </c>
    </row>
    <row r="79" spans="1:13" ht="14.45" customHeight="1" x14ac:dyDescent="0.2">
      <c r="A79" s="384" t="s">
        <v>293</v>
      </c>
      <c r="B79" s="380">
        <v>0</v>
      </c>
      <c r="C79" s="381">
        <v>6.5951599999999999</v>
      </c>
      <c r="D79" s="381">
        <v>6.5951599999999999</v>
      </c>
      <c r="E79" s="382">
        <v>0</v>
      </c>
      <c r="F79" s="380">
        <v>0</v>
      </c>
      <c r="G79" s="381">
        <v>0</v>
      </c>
      <c r="H79" s="381">
        <v>0</v>
      </c>
      <c r="I79" s="381">
        <v>2.91154</v>
      </c>
      <c r="J79" s="381">
        <v>2.91154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374656.1131129</v>
      </c>
      <c r="C80" s="381">
        <v>345707.70180000004</v>
      </c>
      <c r="D80" s="381">
        <v>-28948.41131289996</v>
      </c>
      <c r="E80" s="382">
        <v>0.92273338055963716</v>
      </c>
      <c r="F80" s="380">
        <v>376485.0000004</v>
      </c>
      <c r="G80" s="381">
        <v>156868.75000016668</v>
      </c>
      <c r="H80" s="381">
        <v>26700.14071</v>
      </c>
      <c r="I80" s="381">
        <v>144579.21338999999</v>
      </c>
      <c r="J80" s="381">
        <v>-12289.536610166688</v>
      </c>
      <c r="K80" s="383">
        <v>0.38402383465435908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0</v>
      </c>
      <c r="C81" s="381">
        <v>-4.40524</v>
      </c>
      <c r="D81" s="381">
        <v>-4.40524</v>
      </c>
      <c r="E81" s="382">
        <v>0</v>
      </c>
      <c r="F81" s="380">
        <v>0</v>
      </c>
      <c r="G81" s="381">
        <v>0</v>
      </c>
      <c r="H81" s="381">
        <v>0</v>
      </c>
      <c r="I81" s="381">
        <v>0</v>
      </c>
      <c r="J81" s="381">
        <v>0</v>
      </c>
      <c r="K81" s="383">
        <v>0</v>
      </c>
      <c r="L81" s="123"/>
      <c r="M81" s="379" t="str">
        <f t="shared" si="1"/>
        <v>X</v>
      </c>
    </row>
    <row r="82" spans="1:13" ht="14.45" customHeight="1" x14ac:dyDescent="0.2">
      <c r="A82" s="384" t="s">
        <v>296</v>
      </c>
      <c r="B82" s="380">
        <v>0</v>
      </c>
      <c r="C82" s="381">
        <v>-4.40524</v>
      </c>
      <c r="D82" s="381">
        <v>-4.40524</v>
      </c>
      <c r="E82" s="382">
        <v>0</v>
      </c>
      <c r="F82" s="380">
        <v>0</v>
      </c>
      <c r="G82" s="381">
        <v>0</v>
      </c>
      <c r="H82" s="381">
        <v>0</v>
      </c>
      <c r="I82" s="381">
        <v>0</v>
      </c>
      <c r="J82" s="381">
        <v>0</v>
      </c>
      <c r="K82" s="383">
        <v>0</v>
      </c>
      <c r="L82" s="123"/>
      <c r="M82" s="379" t="str">
        <f t="shared" si="1"/>
        <v/>
      </c>
    </row>
    <row r="83" spans="1:13" ht="14.45" customHeight="1" x14ac:dyDescent="0.2">
      <c r="A83" s="384" t="s">
        <v>297</v>
      </c>
      <c r="B83" s="380">
        <v>374656.1131129</v>
      </c>
      <c r="C83" s="381">
        <v>345712.10704000003</v>
      </c>
      <c r="D83" s="381">
        <v>-28944.006072899967</v>
      </c>
      <c r="E83" s="382">
        <v>0.92274513864884433</v>
      </c>
      <c r="F83" s="380">
        <v>376485.0000004</v>
      </c>
      <c r="G83" s="381">
        <v>156868.75000016668</v>
      </c>
      <c r="H83" s="381">
        <v>26700.14071</v>
      </c>
      <c r="I83" s="381">
        <v>144579.21338999999</v>
      </c>
      <c r="J83" s="381">
        <v>-12289.536610166688</v>
      </c>
      <c r="K83" s="383">
        <v>0.38402383465435908</v>
      </c>
      <c r="L83" s="123"/>
      <c r="M83" s="379" t="str">
        <f t="shared" si="1"/>
        <v>X</v>
      </c>
    </row>
    <row r="84" spans="1:13" ht="14.45" customHeight="1" x14ac:dyDescent="0.2">
      <c r="A84" s="384" t="s">
        <v>298</v>
      </c>
      <c r="B84" s="380">
        <v>35614.923315700005</v>
      </c>
      <c r="C84" s="381">
        <v>32627.325690000001</v>
      </c>
      <c r="D84" s="381">
        <v>-2987.5976257000038</v>
      </c>
      <c r="E84" s="382">
        <v>0.91611388295807472</v>
      </c>
      <c r="F84" s="380">
        <v>35785</v>
      </c>
      <c r="G84" s="381">
        <v>14910.416666666668</v>
      </c>
      <c r="H84" s="381">
        <v>2842.2393900000002</v>
      </c>
      <c r="I84" s="381">
        <v>14004.192590000001</v>
      </c>
      <c r="J84" s="381">
        <v>-906.22407666666732</v>
      </c>
      <c r="K84" s="383">
        <v>0.39134253430208188</v>
      </c>
      <c r="L84" s="123"/>
      <c r="M84" s="379" t="str">
        <f t="shared" si="1"/>
        <v/>
      </c>
    </row>
    <row r="85" spans="1:13" ht="14.45" customHeight="1" x14ac:dyDescent="0.2">
      <c r="A85" s="384" t="s">
        <v>299</v>
      </c>
      <c r="B85" s="380">
        <v>1834.9652212000001</v>
      </c>
      <c r="C85" s="381">
        <v>1836.9269899999999</v>
      </c>
      <c r="D85" s="381">
        <v>1.9617687999998452</v>
      </c>
      <c r="E85" s="382">
        <v>1.0010691040774695</v>
      </c>
      <c r="F85" s="380">
        <v>1843.9999998000001</v>
      </c>
      <c r="G85" s="381">
        <v>768.33333325000001</v>
      </c>
      <c r="H85" s="381">
        <v>154.12873999999999</v>
      </c>
      <c r="I85" s="381">
        <v>690.58758999999998</v>
      </c>
      <c r="J85" s="381">
        <v>-77.745743250000032</v>
      </c>
      <c r="K85" s="383">
        <v>0.37450520069137799</v>
      </c>
      <c r="L85" s="123"/>
      <c r="M85" s="379" t="str">
        <f t="shared" si="1"/>
        <v/>
      </c>
    </row>
    <row r="86" spans="1:13" ht="14.45" customHeight="1" x14ac:dyDescent="0.2">
      <c r="A86" s="384" t="s">
        <v>300</v>
      </c>
      <c r="B86" s="380">
        <v>1397.8000468999999</v>
      </c>
      <c r="C86" s="381">
        <v>11281.71459</v>
      </c>
      <c r="D86" s="381">
        <v>9883.9145430999997</v>
      </c>
      <c r="E86" s="382">
        <v>8.0710503730631977</v>
      </c>
      <c r="F86" s="380">
        <v>10066.999999900001</v>
      </c>
      <c r="G86" s="381">
        <v>4194.5833332916673</v>
      </c>
      <c r="H86" s="381">
        <v>1490.25197</v>
      </c>
      <c r="I86" s="381">
        <v>7426.5725899999998</v>
      </c>
      <c r="J86" s="381">
        <v>3231.9892567083325</v>
      </c>
      <c r="K86" s="383">
        <v>0.73771457137913687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270888.67672300001</v>
      </c>
      <c r="C87" s="381">
        <v>235059.51118</v>
      </c>
      <c r="D87" s="381">
        <v>-35829.16554300001</v>
      </c>
      <c r="E87" s="382">
        <v>0.86773472418104247</v>
      </c>
      <c r="F87" s="380">
        <v>261947</v>
      </c>
      <c r="G87" s="381">
        <v>109144.58333333334</v>
      </c>
      <c r="H87" s="381">
        <v>16622.050070000001</v>
      </c>
      <c r="I87" s="381">
        <v>92402.613590000008</v>
      </c>
      <c r="J87" s="381">
        <v>-16741.969743333335</v>
      </c>
      <c r="K87" s="383">
        <v>0.35275308970898694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6555.3517548999998</v>
      </c>
      <c r="C88" s="381">
        <v>5940.5094800000006</v>
      </c>
      <c r="D88" s="381">
        <v>-614.84227489999921</v>
      </c>
      <c r="E88" s="382">
        <v>0.90620758459827633</v>
      </c>
      <c r="F88" s="380">
        <v>6587</v>
      </c>
      <c r="G88" s="381">
        <v>2744.583333333333</v>
      </c>
      <c r="H88" s="381">
        <v>691.58402999999998</v>
      </c>
      <c r="I88" s="381">
        <v>3472.7226600000004</v>
      </c>
      <c r="J88" s="381">
        <v>728.13932666666733</v>
      </c>
      <c r="K88" s="383">
        <v>0.52720854106573556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41849.039341700001</v>
      </c>
      <c r="C89" s="381">
        <v>41714.413890000003</v>
      </c>
      <c r="D89" s="381">
        <v>-134.62545169999794</v>
      </c>
      <c r="E89" s="382">
        <v>0.99678306948456397</v>
      </c>
      <c r="F89" s="380">
        <v>42049.000000399996</v>
      </c>
      <c r="G89" s="381">
        <v>17520.416666833331</v>
      </c>
      <c r="H89" s="381">
        <v>3216.4660199999998</v>
      </c>
      <c r="I89" s="381">
        <v>18034.933980000002</v>
      </c>
      <c r="J89" s="381">
        <v>514.51731316667065</v>
      </c>
      <c r="K89" s="383">
        <v>0.42890280339195802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2475.7106381000003</v>
      </c>
      <c r="C90" s="381">
        <v>1341.4731100000001</v>
      </c>
      <c r="D90" s="381">
        <v>-1134.2375281000002</v>
      </c>
      <c r="E90" s="382">
        <v>0.54185375679829939</v>
      </c>
      <c r="F90" s="380">
        <v>2488.0000000999999</v>
      </c>
      <c r="G90" s="381">
        <v>1036.6666667083332</v>
      </c>
      <c r="H90" s="381">
        <v>97.808009999999996</v>
      </c>
      <c r="I90" s="381">
        <v>769.58719999999994</v>
      </c>
      <c r="J90" s="381">
        <v>-267.07946670833326</v>
      </c>
      <c r="K90" s="383">
        <v>0.30931961413547748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336.58515790000001</v>
      </c>
      <c r="C91" s="381">
        <v>668.98824999999999</v>
      </c>
      <c r="D91" s="381">
        <v>332.40309209999998</v>
      </c>
      <c r="E91" s="382">
        <v>1.9875750142219804</v>
      </c>
      <c r="F91" s="380">
        <v>601</v>
      </c>
      <c r="G91" s="381">
        <v>250.41666666666669</v>
      </c>
      <c r="H91" s="381">
        <v>99.302199999999999</v>
      </c>
      <c r="I91" s="381">
        <v>547.55534999999998</v>
      </c>
      <c r="J91" s="381">
        <v>297.13868333333329</v>
      </c>
      <c r="K91" s="383">
        <v>0.91107379367720465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888.81043339999997</v>
      </c>
      <c r="C92" s="381">
        <v>2087.44092</v>
      </c>
      <c r="D92" s="381">
        <v>1198.6304866</v>
      </c>
      <c r="E92" s="382">
        <v>2.3485783262183744</v>
      </c>
      <c r="F92" s="380">
        <v>1943.0000001000001</v>
      </c>
      <c r="G92" s="381">
        <v>809.58333337500005</v>
      </c>
      <c r="H92" s="381">
        <v>254.96074999999999</v>
      </c>
      <c r="I92" s="381">
        <v>1096.5628899999999</v>
      </c>
      <c r="J92" s="381">
        <v>286.97955662499987</v>
      </c>
      <c r="K92" s="383">
        <v>0.56436587233328017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1593.7400545999999</v>
      </c>
      <c r="C93" s="381">
        <v>1908.1228799999999</v>
      </c>
      <c r="D93" s="381">
        <v>314.3828254</v>
      </c>
      <c r="E93" s="382">
        <v>1.1972610429741031</v>
      </c>
      <c r="F93" s="380">
        <v>1864.0000001000001</v>
      </c>
      <c r="G93" s="381">
        <v>776.66666670833342</v>
      </c>
      <c r="H93" s="381">
        <v>295.54129</v>
      </c>
      <c r="I93" s="381">
        <v>1124.9304099999999</v>
      </c>
      <c r="J93" s="381">
        <v>348.26374329166651</v>
      </c>
      <c r="K93" s="383">
        <v>0.60350343880882484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11220.510425500001</v>
      </c>
      <c r="C94" s="381">
        <v>11225.99829</v>
      </c>
      <c r="D94" s="381">
        <v>5.4878644999989774</v>
      </c>
      <c r="E94" s="382">
        <v>1.0004890922330527</v>
      </c>
      <c r="F94" s="380">
        <v>11274</v>
      </c>
      <c r="G94" s="381">
        <v>4697.5</v>
      </c>
      <c r="H94" s="381">
        <v>935.80823999999996</v>
      </c>
      <c r="I94" s="381">
        <v>5008.9545399999997</v>
      </c>
      <c r="J94" s="381">
        <v>311.45453999999972</v>
      </c>
      <c r="K94" s="383">
        <v>0.44429257938619832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0</v>
      </c>
      <c r="C95" s="381">
        <v>19.68177</v>
      </c>
      <c r="D95" s="381">
        <v>19.68177</v>
      </c>
      <c r="E95" s="382">
        <v>0</v>
      </c>
      <c r="F95" s="380">
        <v>36</v>
      </c>
      <c r="G95" s="381">
        <v>15</v>
      </c>
      <c r="H95" s="381">
        <v>0</v>
      </c>
      <c r="I95" s="381">
        <v>0</v>
      </c>
      <c r="J95" s="381">
        <v>-15</v>
      </c>
      <c r="K95" s="383">
        <v>0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-9250.9999995000016</v>
      </c>
      <c r="C96" s="381">
        <v>-9082.2643800000005</v>
      </c>
      <c r="D96" s="381">
        <v>168.73561950000112</v>
      </c>
      <c r="E96" s="382">
        <v>0.98176028326568798</v>
      </c>
      <c r="F96" s="380">
        <v>-9096.0000003999994</v>
      </c>
      <c r="G96" s="381">
        <v>-3790.0000001666667</v>
      </c>
      <c r="H96" s="381">
        <v>-671.65800999999999</v>
      </c>
      <c r="I96" s="381">
        <v>-3924.0764300000001</v>
      </c>
      <c r="J96" s="381">
        <v>-134.07642983333335</v>
      </c>
      <c r="K96" s="383">
        <v>0.43140681946211934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0</v>
      </c>
      <c r="C97" s="381">
        <v>1.18451</v>
      </c>
      <c r="D97" s="381">
        <v>1.18451</v>
      </c>
      <c r="E97" s="382">
        <v>0</v>
      </c>
      <c r="F97" s="380">
        <v>0</v>
      </c>
      <c r="G97" s="381">
        <v>0</v>
      </c>
      <c r="H97" s="381">
        <v>0</v>
      </c>
      <c r="I97" s="381">
        <v>1.6809999999999999E-2</v>
      </c>
      <c r="J97" s="381">
        <v>1.6809999999999999E-2</v>
      </c>
      <c r="K97" s="383">
        <v>0</v>
      </c>
      <c r="L97" s="123"/>
      <c r="M97" s="379" t="str">
        <f t="shared" si="1"/>
        <v>X</v>
      </c>
    </row>
    <row r="98" spans="1:13" ht="14.45" customHeight="1" x14ac:dyDescent="0.2">
      <c r="A98" s="384" t="s">
        <v>312</v>
      </c>
      <c r="B98" s="380">
        <v>0</v>
      </c>
      <c r="C98" s="381">
        <v>1.18451</v>
      </c>
      <c r="D98" s="381">
        <v>1.18451</v>
      </c>
      <c r="E98" s="382">
        <v>0</v>
      </c>
      <c r="F98" s="380">
        <v>0</v>
      </c>
      <c r="G98" s="381">
        <v>0</v>
      </c>
      <c r="H98" s="381">
        <v>0</v>
      </c>
      <c r="I98" s="381">
        <v>1.6809999999999999E-2</v>
      </c>
      <c r="J98" s="381">
        <v>1.6809999999999999E-2</v>
      </c>
      <c r="K98" s="383">
        <v>0</v>
      </c>
      <c r="L98" s="123"/>
      <c r="M98" s="379" t="str">
        <f t="shared" si="1"/>
        <v/>
      </c>
    </row>
    <row r="99" spans="1:13" ht="14.45" customHeight="1" x14ac:dyDescent="0.2">
      <c r="A99" s="384" t="s">
        <v>313</v>
      </c>
      <c r="B99" s="380">
        <v>-9250.9999995000016</v>
      </c>
      <c r="C99" s="381">
        <v>-9082.2643800000005</v>
      </c>
      <c r="D99" s="381">
        <v>168.73561950000112</v>
      </c>
      <c r="E99" s="382">
        <v>0.98176028326568798</v>
      </c>
      <c r="F99" s="380">
        <v>-9096.0000003999994</v>
      </c>
      <c r="G99" s="381">
        <v>-3790.0000001666667</v>
      </c>
      <c r="H99" s="381">
        <v>-671.65800999999999</v>
      </c>
      <c r="I99" s="381">
        <v>-3924.0764300000001</v>
      </c>
      <c r="J99" s="381">
        <v>-134.07642983333335</v>
      </c>
      <c r="K99" s="383">
        <v>0.43140681946211934</v>
      </c>
      <c r="L99" s="123"/>
      <c r="M99" s="379" t="str">
        <f t="shared" si="1"/>
        <v>X</v>
      </c>
    </row>
    <row r="100" spans="1:13" ht="14.45" customHeight="1" x14ac:dyDescent="0.2">
      <c r="A100" s="384" t="s">
        <v>314</v>
      </c>
      <c r="B100" s="380">
        <v>-151.00000009999999</v>
      </c>
      <c r="C100" s="381">
        <v>-158.31123000000002</v>
      </c>
      <c r="D100" s="381">
        <v>-7.3112299000000291</v>
      </c>
      <c r="E100" s="382">
        <v>1.0484187410275374</v>
      </c>
      <c r="F100" s="380">
        <v>-242.00000020000002</v>
      </c>
      <c r="G100" s="381">
        <v>-100.83333341666668</v>
      </c>
      <c r="H100" s="381">
        <v>0</v>
      </c>
      <c r="I100" s="381">
        <v>-83.52</v>
      </c>
      <c r="J100" s="381">
        <v>17.31333341666668</v>
      </c>
      <c r="K100" s="383">
        <v>0.3451239666569223</v>
      </c>
      <c r="L100" s="123"/>
      <c r="M100" s="379" t="str">
        <f t="shared" si="1"/>
        <v/>
      </c>
    </row>
    <row r="101" spans="1:13" ht="14.45" customHeight="1" x14ac:dyDescent="0.2">
      <c r="A101" s="384" t="s">
        <v>315</v>
      </c>
      <c r="B101" s="380">
        <v>-8499.9999993999991</v>
      </c>
      <c r="C101" s="381">
        <v>-8514.309150000001</v>
      </c>
      <c r="D101" s="381">
        <v>-14.309150600001885</v>
      </c>
      <c r="E101" s="382">
        <v>1.0016834294824719</v>
      </c>
      <c r="F101" s="380">
        <v>-8477.0000000999989</v>
      </c>
      <c r="G101" s="381">
        <v>-3532.0833333749993</v>
      </c>
      <c r="H101" s="381">
        <v>-632.52201000000002</v>
      </c>
      <c r="I101" s="381">
        <v>-3580.3964300000002</v>
      </c>
      <c r="J101" s="381">
        <v>-48.313096625000981</v>
      </c>
      <c r="K101" s="383">
        <v>0.42236598206414583</v>
      </c>
      <c r="L101" s="123"/>
      <c r="M101" s="379" t="str">
        <f t="shared" si="1"/>
        <v/>
      </c>
    </row>
    <row r="102" spans="1:13" ht="14.45" customHeight="1" x14ac:dyDescent="0.2">
      <c r="A102" s="384" t="s">
        <v>316</v>
      </c>
      <c r="B102" s="380">
        <v>-600</v>
      </c>
      <c r="C102" s="381">
        <v>-409.64400000000001</v>
      </c>
      <c r="D102" s="381">
        <v>190.35599999999999</v>
      </c>
      <c r="E102" s="382">
        <v>0.68274000000000001</v>
      </c>
      <c r="F102" s="380">
        <v>-377.00000010000002</v>
      </c>
      <c r="G102" s="381">
        <v>-157.083333375</v>
      </c>
      <c r="H102" s="381">
        <v>-39.136000000000003</v>
      </c>
      <c r="I102" s="381">
        <v>-260.16000000000003</v>
      </c>
      <c r="J102" s="381">
        <v>-103.07666662500003</v>
      </c>
      <c r="K102" s="383">
        <v>0.69007957541377207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0</v>
      </c>
      <c r="C103" s="381">
        <v>-1.18451</v>
      </c>
      <c r="D103" s="381">
        <v>-1.18451</v>
      </c>
      <c r="E103" s="382">
        <v>0</v>
      </c>
      <c r="F103" s="380">
        <v>0</v>
      </c>
      <c r="G103" s="381">
        <v>0</v>
      </c>
      <c r="H103" s="381">
        <v>0</v>
      </c>
      <c r="I103" s="381">
        <v>-1.6809999999999999E-2</v>
      </c>
      <c r="J103" s="381">
        <v>-1.6809999999999999E-2</v>
      </c>
      <c r="K103" s="383">
        <v>0</v>
      </c>
      <c r="L103" s="123"/>
      <c r="M103" s="379" t="str">
        <f t="shared" si="1"/>
        <v>X</v>
      </c>
    </row>
    <row r="104" spans="1:13" ht="14.45" customHeight="1" x14ac:dyDescent="0.2">
      <c r="A104" s="384" t="s">
        <v>318</v>
      </c>
      <c r="B104" s="380">
        <v>0</v>
      </c>
      <c r="C104" s="381">
        <v>-1.18451</v>
      </c>
      <c r="D104" s="381">
        <v>-1.18451</v>
      </c>
      <c r="E104" s="382">
        <v>0</v>
      </c>
      <c r="F104" s="380">
        <v>0</v>
      </c>
      <c r="G104" s="381">
        <v>0</v>
      </c>
      <c r="H104" s="381">
        <v>0</v>
      </c>
      <c r="I104" s="381">
        <v>-1.6809999999999999E-2</v>
      </c>
      <c r="J104" s="381">
        <v>-1.6809999999999999E-2</v>
      </c>
      <c r="K104" s="383">
        <v>0</v>
      </c>
      <c r="L104" s="123"/>
      <c r="M104" s="379" t="str">
        <f t="shared" si="1"/>
        <v/>
      </c>
    </row>
    <row r="105" spans="1:13" ht="14.45" customHeight="1" x14ac:dyDescent="0.2">
      <c r="A105" s="384" t="s">
        <v>319</v>
      </c>
      <c r="B105" s="380">
        <v>2567.1098296</v>
      </c>
      <c r="C105" s="381">
        <v>2840.80593</v>
      </c>
      <c r="D105" s="381">
        <v>273.69610039999998</v>
      </c>
      <c r="E105" s="382">
        <v>1.1066164358237243</v>
      </c>
      <c r="F105" s="380">
        <v>2863.8170388000003</v>
      </c>
      <c r="G105" s="381">
        <v>1193.2570995000001</v>
      </c>
      <c r="H105" s="381">
        <v>201.78889000000001</v>
      </c>
      <c r="I105" s="381">
        <v>1445.9008700000002</v>
      </c>
      <c r="J105" s="381">
        <v>252.64377050000007</v>
      </c>
      <c r="K105" s="383">
        <v>0.50488590940357803</v>
      </c>
      <c r="L105" s="123"/>
      <c r="M105" s="379" t="str">
        <f t="shared" si="1"/>
        <v/>
      </c>
    </row>
    <row r="106" spans="1:13" ht="14.45" customHeight="1" x14ac:dyDescent="0.2">
      <c r="A106" s="384" t="s">
        <v>320</v>
      </c>
      <c r="B106" s="380">
        <v>645.17144900000005</v>
      </c>
      <c r="C106" s="381">
        <v>833.22546999999997</v>
      </c>
      <c r="D106" s="381">
        <v>188.05402099999992</v>
      </c>
      <c r="E106" s="382">
        <v>1.2914791429339891</v>
      </c>
      <c r="F106" s="380">
        <v>774.02634569999998</v>
      </c>
      <c r="G106" s="381">
        <v>322.51097737499998</v>
      </c>
      <c r="H106" s="381">
        <v>32.192500000000003</v>
      </c>
      <c r="I106" s="381">
        <v>191.21688</v>
      </c>
      <c r="J106" s="381">
        <v>-131.29409737499998</v>
      </c>
      <c r="K106" s="383">
        <v>0.24704182365662339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0</v>
      </c>
      <c r="C107" s="381">
        <v>-2.66167</v>
      </c>
      <c r="D107" s="381">
        <v>-2.66167</v>
      </c>
      <c r="E107" s="382">
        <v>0</v>
      </c>
      <c r="F107" s="380">
        <v>0</v>
      </c>
      <c r="G107" s="381">
        <v>0</v>
      </c>
      <c r="H107" s="381">
        <v>0</v>
      </c>
      <c r="I107" s="381">
        <v>0</v>
      </c>
      <c r="J107" s="381">
        <v>0</v>
      </c>
      <c r="K107" s="383">
        <v>0</v>
      </c>
      <c r="L107" s="123"/>
      <c r="M107" s="379" t="str">
        <f t="shared" si="1"/>
        <v>X</v>
      </c>
    </row>
    <row r="108" spans="1:13" ht="14.45" customHeight="1" x14ac:dyDescent="0.2">
      <c r="A108" s="384" t="s">
        <v>322</v>
      </c>
      <c r="B108" s="380">
        <v>0</v>
      </c>
      <c r="C108" s="381">
        <v>-2.66167</v>
      </c>
      <c r="D108" s="381">
        <v>-2.66167</v>
      </c>
      <c r="E108" s="382">
        <v>0</v>
      </c>
      <c r="F108" s="380">
        <v>0</v>
      </c>
      <c r="G108" s="381">
        <v>0</v>
      </c>
      <c r="H108" s="381">
        <v>0</v>
      </c>
      <c r="I108" s="381">
        <v>0</v>
      </c>
      <c r="J108" s="381">
        <v>0</v>
      </c>
      <c r="K108" s="383">
        <v>0</v>
      </c>
      <c r="L108" s="123"/>
      <c r="M108" s="379" t="str">
        <f t="shared" si="1"/>
        <v/>
      </c>
    </row>
    <row r="109" spans="1:13" ht="14.45" customHeight="1" x14ac:dyDescent="0.2">
      <c r="A109" s="384" t="s">
        <v>323</v>
      </c>
      <c r="B109" s="380">
        <v>645.17144900000005</v>
      </c>
      <c r="C109" s="381">
        <v>833.22546999999997</v>
      </c>
      <c r="D109" s="381">
        <v>188.05402099999992</v>
      </c>
      <c r="E109" s="382">
        <v>1.2914791429339891</v>
      </c>
      <c r="F109" s="380">
        <v>774.02634569999998</v>
      </c>
      <c r="G109" s="381">
        <v>322.51097737499998</v>
      </c>
      <c r="H109" s="381">
        <v>32.192500000000003</v>
      </c>
      <c r="I109" s="381">
        <v>191.21688</v>
      </c>
      <c r="J109" s="381">
        <v>-131.29409737499998</v>
      </c>
      <c r="K109" s="383">
        <v>0.24704182365662339</v>
      </c>
      <c r="L109" s="123"/>
      <c r="M109" s="379" t="str">
        <f t="shared" si="1"/>
        <v>X</v>
      </c>
    </row>
    <row r="110" spans="1:13" ht="14.45" customHeight="1" x14ac:dyDescent="0.2">
      <c r="A110" s="384" t="s">
        <v>324</v>
      </c>
      <c r="B110" s="380">
        <v>262.58949459999997</v>
      </c>
      <c r="C110" s="381">
        <v>289.35692999999998</v>
      </c>
      <c r="D110" s="381">
        <v>26.767435400000011</v>
      </c>
      <c r="E110" s="382">
        <v>1.1019364291049594</v>
      </c>
      <c r="F110" s="380">
        <v>262.58949469999999</v>
      </c>
      <c r="G110" s="381">
        <v>109.41228945833332</v>
      </c>
      <c r="H110" s="381">
        <v>10.436249999999999</v>
      </c>
      <c r="I110" s="381">
        <v>33.568429999999999</v>
      </c>
      <c r="J110" s="381">
        <v>-75.843859458333327</v>
      </c>
      <c r="K110" s="383">
        <v>0.12783614987473449</v>
      </c>
      <c r="L110" s="123"/>
      <c r="M110" s="379" t="str">
        <f t="shared" si="1"/>
        <v/>
      </c>
    </row>
    <row r="111" spans="1:13" ht="14.45" customHeight="1" x14ac:dyDescent="0.2">
      <c r="A111" s="384" t="s">
        <v>325</v>
      </c>
      <c r="B111" s="380">
        <v>10.8991088</v>
      </c>
      <c r="C111" s="381">
        <v>3.1218000000000004</v>
      </c>
      <c r="D111" s="381">
        <v>-7.7773088000000001</v>
      </c>
      <c r="E111" s="382">
        <v>0.28642708842396364</v>
      </c>
      <c r="F111" s="380">
        <v>10.899108700000001</v>
      </c>
      <c r="G111" s="381">
        <v>4.5412952916666676</v>
      </c>
      <c r="H111" s="381">
        <v>0</v>
      </c>
      <c r="I111" s="381">
        <v>0.72599999999999998</v>
      </c>
      <c r="J111" s="381">
        <v>-3.8152952916666676</v>
      </c>
      <c r="K111" s="383">
        <v>6.6610951407430216E-2</v>
      </c>
      <c r="L111" s="123"/>
      <c r="M111" s="379" t="str">
        <f t="shared" si="1"/>
        <v/>
      </c>
    </row>
    <row r="112" spans="1:13" ht="14.45" customHeight="1" x14ac:dyDescent="0.2">
      <c r="A112" s="384" t="s">
        <v>326</v>
      </c>
      <c r="B112" s="380">
        <v>14.6063118</v>
      </c>
      <c r="C112" s="381">
        <v>0</v>
      </c>
      <c r="D112" s="381">
        <v>-14.6063118</v>
      </c>
      <c r="E112" s="382">
        <v>0</v>
      </c>
      <c r="F112" s="380">
        <v>28.843238299999999</v>
      </c>
      <c r="G112" s="381">
        <v>12.018015958333333</v>
      </c>
      <c r="H112" s="381">
        <v>0</v>
      </c>
      <c r="I112" s="381">
        <v>0</v>
      </c>
      <c r="J112" s="381">
        <v>-12.018015958333333</v>
      </c>
      <c r="K112" s="383">
        <v>0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214.99999990000001</v>
      </c>
      <c r="C113" s="381">
        <v>296.57810999999998</v>
      </c>
      <c r="D113" s="381">
        <v>81.578110099999975</v>
      </c>
      <c r="E113" s="382">
        <v>1.3794330704090385</v>
      </c>
      <c r="F113" s="380">
        <v>229.23362640000002</v>
      </c>
      <c r="G113" s="381">
        <v>95.514011000000011</v>
      </c>
      <c r="H113" s="381">
        <v>0</v>
      </c>
      <c r="I113" s="381">
        <v>8.2546599999999994</v>
      </c>
      <c r="J113" s="381">
        <v>-87.259351000000009</v>
      </c>
      <c r="K113" s="383">
        <v>3.6009812912858055E-2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62.076533499999996</v>
      </c>
      <c r="C114" s="381">
        <v>66.175200000000004</v>
      </c>
      <c r="D114" s="381">
        <v>4.0986665000000073</v>
      </c>
      <c r="E114" s="382">
        <v>1.06602602092786</v>
      </c>
      <c r="F114" s="380">
        <v>73.547574499999996</v>
      </c>
      <c r="G114" s="381">
        <v>30.644822708333329</v>
      </c>
      <c r="H114" s="381">
        <v>3.1851700000000003</v>
      </c>
      <c r="I114" s="381">
        <v>28.413360000000001</v>
      </c>
      <c r="J114" s="381">
        <v>-2.2314627083333285</v>
      </c>
      <c r="K114" s="383">
        <v>0.38632626831222017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80.000000400000005</v>
      </c>
      <c r="C115" s="381">
        <v>114.64033999999999</v>
      </c>
      <c r="D115" s="381">
        <v>34.64033959999999</v>
      </c>
      <c r="E115" s="382">
        <v>1.4330042428349787</v>
      </c>
      <c r="F115" s="380">
        <v>168.91330309999998</v>
      </c>
      <c r="G115" s="381">
        <v>70.380542958333322</v>
      </c>
      <c r="H115" s="381">
        <v>18.571080000000002</v>
      </c>
      <c r="I115" s="381">
        <v>117.44722999999999</v>
      </c>
      <c r="J115" s="381">
        <v>47.066687041666668</v>
      </c>
      <c r="K115" s="383">
        <v>0.69531071765536978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0</v>
      </c>
      <c r="C116" s="381">
        <v>63.353089999999995</v>
      </c>
      <c r="D116" s="381">
        <v>63.353089999999995</v>
      </c>
      <c r="E116" s="382">
        <v>0</v>
      </c>
      <c r="F116" s="380">
        <v>0</v>
      </c>
      <c r="G116" s="381">
        <v>0</v>
      </c>
      <c r="H116" s="381">
        <v>0</v>
      </c>
      <c r="I116" s="381">
        <v>2.8071999999999999</v>
      </c>
      <c r="J116" s="381">
        <v>2.8071999999999999</v>
      </c>
      <c r="K116" s="383">
        <v>0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0</v>
      </c>
      <c r="C117" s="381">
        <v>2.66167</v>
      </c>
      <c r="D117" s="381">
        <v>2.66167</v>
      </c>
      <c r="E117" s="382">
        <v>0</v>
      </c>
      <c r="F117" s="380">
        <v>0</v>
      </c>
      <c r="G117" s="381">
        <v>0</v>
      </c>
      <c r="H117" s="381">
        <v>0</v>
      </c>
      <c r="I117" s="381">
        <v>0</v>
      </c>
      <c r="J117" s="381">
        <v>0</v>
      </c>
      <c r="K117" s="383">
        <v>0</v>
      </c>
      <c r="L117" s="123"/>
      <c r="M117" s="379" t="str">
        <f t="shared" si="1"/>
        <v>X</v>
      </c>
    </row>
    <row r="118" spans="1:13" ht="14.45" customHeight="1" x14ac:dyDescent="0.2">
      <c r="A118" s="384" t="s">
        <v>332</v>
      </c>
      <c r="B118" s="380">
        <v>0</v>
      </c>
      <c r="C118" s="381">
        <v>2.66167</v>
      </c>
      <c r="D118" s="381">
        <v>2.66167</v>
      </c>
      <c r="E118" s="382">
        <v>0</v>
      </c>
      <c r="F118" s="380">
        <v>0</v>
      </c>
      <c r="G118" s="381">
        <v>0</v>
      </c>
      <c r="H118" s="381">
        <v>0</v>
      </c>
      <c r="I118" s="381">
        <v>0</v>
      </c>
      <c r="J118" s="381">
        <v>0</v>
      </c>
      <c r="K118" s="383">
        <v>0</v>
      </c>
      <c r="L118" s="123"/>
      <c r="M118" s="379" t="str">
        <f t="shared" si="1"/>
        <v/>
      </c>
    </row>
    <row r="119" spans="1:13" ht="14.45" customHeight="1" x14ac:dyDescent="0.2">
      <c r="A119" s="384" t="s">
        <v>333</v>
      </c>
      <c r="B119" s="380">
        <v>0</v>
      </c>
      <c r="C119" s="381">
        <v>23.838000000000001</v>
      </c>
      <c r="D119" s="381">
        <v>23.838000000000001</v>
      </c>
      <c r="E119" s="382">
        <v>0</v>
      </c>
      <c r="F119" s="380">
        <v>0</v>
      </c>
      <c r="G119" s="381">
        <v>0</v>
      </c>
      <c r="H119" s="381">
        <v>0</v>
      </c>
      <c r="I119" s="381">
        <v>18.039000000000001</v>
      </c>
      <c r="J119" s="381">
        <v>18.039000000000001</v>
      </c>
      <c r="K119" s="383">
        <v>0</v>
      </c>
      <c r="L119" s="123"/>
      <c r="M119" s="379" t="str">
        <f t="shared" si="1"/>
        <v/>
      </c>
    </row>
    <row r="120" spans="1:13" ht="14.45" customHeight="1" x14ac:dyDescent="0.2">
      <c r="A120" s="384" t="s">
        <v>334</v>
      </c>
      <c r="B120" s="380">
        <v>0</v>
      </c>
      <c r="C120" s="381">
        <v>23.838000000000001</v>
      </c>
      <c r="D120" s="381">
        <v>23.838000000000001</v>
      </c>
      <c r="E120" s="382">
        <v>0</v>
      </c>
      <c r="F120" s="380">
        <v>0</v>
      </c>
      <c r="G120" s="381">
        <v>0</v>
      </c>
      <c r="H120" s="381">
        <v>0</v>
      </c>
      <c r="I120" s="381">
        <v>18.039000000000001</v>
      </c>
      <c r="J120" s="381">
        <v>18.039000000000001</v>
      </c>
      <c r="K120" s="383">
        <v>0</v>
      </c>
      <c r="L120" s="123"/>
      <c r="M120" s="379" t="str">
        <f t="shared" si="1"/>
        <v>X</v>
      </c>
    </row>
    <row r="121" spans="1:13" ht="14.45" customHeight="1" x14ac:dyDescent="0.2">
      <c r="A121" s="384" t="s">
        <v>335</v>
      </c>
      <c r="B121" s="380">
        <v>0</v>
      </c>
      <c r="C121" s="381">
        <v>15.843</v>
      </c>
      <c r="D121" s="381">
        <v>15.843</v>
      </c>
      <c r="E121" s="382">
        <v>0</v>
      </c>
      <c r="F121" s="380">
        <v>0</v>
      </c>
      <c r="G121" s="381">
        <v>0</v>
      </c>
      <c r="H121" s="381">
        <v>0</v>
      </c>
      <c r="I121" s="381">
        <v>13.339</v>
      </c>
      <c r="J121" s="381">
        <v>13.339</v>
      </c>
      <c r="K121" s="383">
        <v>0</v>
      </c>
      <c r="L121" s="123"/>
      <c r="M121" s="379" t="str">
        <f t="shared" si="1"/>
        <v/>
      </c>
    </row>
    <row r="122" spans="1:13" ht="14.45" customHeight="1" x14ac:dyDescent="0.2">
      <c r="A122" s="384" t="s">
        <v>336</v>
      </c>
      <c r="B122" s="380">
        <v>0</v>
      </c>
      <c r="C122" s="381">
        <v>7.9950000000000001</v>
      </c>
      <c r="D122" s="381">
        <v>7.9950000000000001</v>
      </c>
      <c r="E122" s="382">
        <v>0</v>
      </c>
      <c r="F122" s="380">
        <v>0</v>
      </c>
      <c r="G122" s="381">
        <v>0</v>
      </c>
      <c r="H122" s="381">
        <v>0</v>
      </c>
      <c r="I122" s="381">
        <v>4.7</v>
      </c>
      <c r="J122" s="381">
        <v>4.7</v>
      </c>
      <c r="K122" s="383">
        <v>0</v>
      </c>
      <c r="L122" s="123"/>
      <c r="M122" s="379" t="str">
        <f t="shared" si="1"/>
        <v/>
      </c>
    </row>
    <row r="123" spans="1:13" ht="14.45" customHeight="1" x14ac:dyDescent="0.2">
      <c r="A123" s="384" t="s">
        <v>337</v>
      </c>
      <c r="B123" s="380">
        <v>1921.9383806000001</v>
      </c>
      <c r="C123" s="381">
        <v>1983.7424599999999</v>
      </c>
      <c r="D123" s="381">
        <v>61.804079399999864</v>
      </c>
      <c r="E123" s="382">
        <v>1.032157159679961</v>
      </c>
      <c r="F123" s="380">
        <v>2089.7906931000002</v>
      </c>
      <c r="G123" s="381">
        <v>870.74612212500017</v>
      </c>
      <c r="H123" s="381">
        <v>169.59639000000001</v>
      </c>
      <c r="I123" s="381">
        <v>1236.64499</v>
      </c>
      <c r="J123" s="381">
        <v>365.89886787499984</v>
      </c>
      <c r="K123" s="383">
        <v>0.59175542990171803</v>
      </c>
      <c r="L123" s="123"/>
      <c r="M123" s="379" t="str">
        <f t="shared" si="1"/>
        <v/>
      </c>
    </row>
    <row r="124" spans="1:13" ht="14.45" customHeight="1" x14ac:dyDescent="0.2">
      <c r="A124" s="384" t="s">
        <v>338</v>
      </c>
      <c r="B124" s="380">
        <v>0</v>
      </c>
      <c r="C124" s="381">
        <v>-7.5213700000000001</v>
      </c>
      <c r="D124" s="381">
        <v>-7.5213700000000001</v>
      </c>
      <c r="E124" s="382">
        <v>0</v>
      </c>
      <c r="F124" s="380">
        <v>0</v>
      </c>
      <c r="G124" s="381">
        <v>0</v>
      </c>
      <c r="H124" s="381">
        <v>0</v>
      </c>
      <c r="I124" s="381">
        <v>-1.88018</v>
      </c>
      <c r="J124" s="381">
        <v>-1.88018</v>
      </c>
      <c r="K124" s="383">
        <v>0</v>
      </c>
      <c r="L124" s="123"/>
      <c r="M124" s="379" t="str">
        <f t="shared" si="1"/>
        <v>X</v>
      </c>
    </row>
    <row r="125" spans="1:13" ht="14.45" customHeight="1" x14ac:dyDescent="0.2">
      <c r="A125" s="384" t="s">
        <v>339</v>
      </c>
      <c r="B125" s="380">
        <v>0</v>
      </c>
      <c r="C125" s="381">
        <v>-7.5213700000000001</v>
      </c>
      <c r="D125" s="381">
        <v>-7.5213700000000001</v>
      </c>
      <c r="E125" s="382">
        <v>0</v>
      </c>
      <c r="F125" s="380">
        <v>0</v>
      </c>
      <c r="G125" s="381">
        <v>0</v>
      </c>
      <c r="H125" s="381">
        <v>0</v>
      </c>
      <c r="I125" s="381">
        <v>-1.88018</v>
      </c>
      <c r="J125" s="381">
        <v>-1.88018</v>
      </c>
      <c r="K125" s="383">
        <v>0</v>
      </c>
      <c r="L125" s="123"/>
      <c r="M125" s="379" t="str">
        <f t="shared" si="1"/>
        <v/>
      </c>
    </row>
    <row r="126" spans="1:13" ht="14.45" customHeight="1" x14ac:dyDescent="0.2">
      <c r="A126" s="384" t="s">
        <v>340</v>
      </c>
      <c r="B126" s="380">
        <v>38.558428200000002</v>
      </c>
      <c r="C126" s="381">
        <v>41.970210000000002</v>
      </c>
      <c r="D126" s="381">
        <v>3.4117818</v>
      </c>
      <c r="E126" s="382">
        <v>1.0884834252657634</v>
      </c>
      <c r="F126" s="380">
        <v>38.756114699999998</v>
      </c>
      <c r="G126" s="381">
        <v>16.148381125</v>
      </c>
      <c r="H126" s="381">
        <v>4.5994700000000002</v>
      </c>
      <c r="I126" s="381">
        <v>25.191779999999998</v>
      </c>
      <c r="J126" s="381">
        <v>9.0433988749999976</v>
      </c>
      <c r="K126" s="383">
        <v>0.65000788120796849</v>
      </c>
      <c r="L126" s="123"/>
      <c r="M126" s="379" t="str">
        <f t="shared" si="1"/>
        <v>X</v>
      </c>
    </row>
    <row r="127" spans="1:13" ht="14.45" customHeight="1" x14ac:dyDescent="0.2">
      <c r="A127" s="384" t="s">
        <v>341</v>
      </c>
      <c r="B127" s="380">
        <v>2.8340234</v>
      </c>
      <c r="C127" s="381">
        <v>1.8502000000000001</v>
      </c>
      <c r="D127" s="381">
        <v>-0.9838233999999999</v>
      </c>
      <c r="E127" s="382">
        <v>0.65285276049590846</v>
      </c>
      <c r="F127" s="380">
        <v>0</v>
      </c>
      <c r="G127" s="381">
        <v>0</v>
      </c>
      <c r="H127" s="381">
        <v>0.17560000000000001</v>
      </c>
      <c r="I127" s="381">
        <v>0.77529999999999999</v>
      </c>
      <c r="J127" s="381">
        <v>0.77529999999999999</v>
      </c>
      <c r="K127" s="383">
        <v>0</v>
      </c>
      <c r="L127" s="123"/>
      <c r="M127" s="379" t="str">
        <f t="shared" si="1"/>
        <v/>
      </c>
    </row>
    <row r="128" spans="1:13" ht="14.45" customHeight="1" x14ac:dyDescent="0.2">
      <c r="A128" s="384" t="s">
        <v>342</v>
      </c>
      <c r="B128" s="380">
        <v>35.724404799999995</v>
      </c>
      <c r="C128" s="381">
        <v>40.120010000000001</v>
      </c>
      <c r="D128" s="381">
        <v>4.3956052000000057</v>
      </c>
      <c r="E128" s="382">
        <v>1.1230420835450843</v>
      </c>
      <c r="F128" s="380">
        <v>38.756114699999998</v>
      </c>
      <c r="G128" s="381">
        <v>16.148381125</v>
      </c>
      <c r="H128" s="381">
        <v>4.42387</v>
      </c>
      <c r="I128" s="381">
        <v>24.41648</v>
      </c>
      <c r="J128" s="381">
        <v>8.2680988749999997</v>
      </c>
      <c r="K128" s="383">
        <v>0.63000329597022275</v>
      </c>
      <c r="L128" s="123"/>
      <c r="M128" s="379" t="str">
        <f t="shared" si="1"/>
        <v/>
      </c>
    </row>
    <row r="129" spans="1:13" ht="14.45" customHeight="1" x14ac:dyDescent="0.2">
      <c r="A129" s="384" t="s">
        <v>343</v>
      </c>
      <c r="B129" s="380">
        <v>1.62</v>
      </c>
      <c r="C129" s="381">
        <v>1.62</v>
      </c>
      <c r="D129" s="381">
        <v>0</v>
      </c>
      <c r="E129" s="382">
        <v>1</v>
      </c>
      <c r="F129" s="380">
        <v>1.62</v>
      </c>
      <c r="G129" s="381">
        <v>0.67500000000000004</v>
      </c>
      <c r="H129" s="381">
        <v>0</v>
      </c>
      <c r="I129" s="381">
        <v>0.81</v>
      </c>
      <c r="J129" s="381">
        <v>0.13500000000000001</v>
      </c>
      <c r="K129" s="383">
        <v>0.5</v>
      </c>
      <c r="L129" s="123"/>
      <c r="M129" s="379" t="str">
        <f t="shared" si="1"/>
        <v>X</v>
      </c>
    </row>
    <row r="130" spans="1:13" ht="14.45" customHeight="1" x14ac:dyDescent="0.2">
      <c r="A130" s="384" t="s">
        <v>344</v>
      </c>
      <c r="B130" s="380">
        <v>1.62</v>
      </c>
      <c r="C130" s="381">
        <v>1.62</v>
      </c>
      <c r="D130" s="381">
        <v>0</v>
      </c>
      <c r="E130" s="382">
        <v>1</v>
      </c>
      <c r="F130" s="380">
        <v>1.62</v>
      </c>
      <c r="G130" s="381">
        <v>0.67500000000000004</v>
      </c>
      <c r="H130" s="381">
        <v>0</v>
      </c>
      <c r="I130" s="381">
        <v>0.81</v>
      </c>
      <c r="J130" s="381">
        <v>0.13500000000000001</v>
      </c>
      <c r="K130" s="383">
        <v>0.5</v>
      </c>
      <c r="L130" s="123"/>
      <c r="M130" s="379" t="str">
        <f t="shared" si="1"/>
        <v/>
      </c>
    </row>
    <row r="131" spans="1:13" ht="14.45" customHeight="1" x14ac:dyDescent="0.2">
      <c r="A131" s="384" t="s">
        <v>345</v>
      </c>
      <c r="B131" s="380">
        <v>695.14406880000001</v>
      </c>
      <c r="C131" s="381">
        <v>662.93462</v>
      </c>
      <c r="D131" s="381">
        <v>-32.209448800000018</v>
      </c>
      <c r="E131" s="382">
        <v>0.95366507426927782</v>
      </c>
      <c r="F131" s="380">
        <v>729.16539800000101</v>
      </c>
      <c r="G131" s="381">
        <v>303.81891583333373</v>
      </c>
      <c r="H131" s="381">
        <v>60.564140000000002</v>
      </c>
      <c r="I131" s="381">
        <v>287.51553000000001</v>
      </c>
      <c r="J131" s="381">
        <v>-16.303385833333721</v>
      </c>
      <c r="K131" s="383">
        <v>0.39430769862175991</v>
      </c>
      <c r="L131" s="123"/>
      <c r="M131" s="379" t="str">
        <f t="shared" si="1"/>
        <v>X</v>
      </c>
    </row>
    <row r="132" spans="1:13" ht="14.45" customHeight="1" x14ac:dyDescent="0.2">
      <c r="A132" s="384" t="s">
        <v>346</v>
      </c>
      <c r="B132" s="380">
        <v>436.98596999999995</v>
      </c>
      <c r="C132" s="381">
        <v>444.60647999999998</v>
      </c>
      <c r="D132" s="381">
        <v>7.6205100000000243</v>
      </c>
      <c r="E132" s="382">
        <v>1.0174387978634647</v>
      </c>
      <c r="F132" s="380">
        <v>497.35455560000003</v>
      </c>
      <c r="G132" s="381">
        <v>207.23106483333336</v>
      </c>
      <c r="H132" s="381">
        <v>38.940559999999998</v>
      </c>
      <c r="I132" s="381">
        <v>194.7028</v>
      </c>
      <c r="J132" s="381">
        <v>-12.528264833333367</v>
      </c>
      <c r="K132" s="383">
        <v>0.39147686053687369</v>
      </c>
      <c r="L132" s="123"/>
      <c r="M132" s="379" t="str">
        <f t="shared" si="1"/>
        <v/>
      </c>
    </row>
    <row r="133" spans="1:13" ht="14.45" customHeight="1" x14ac:dyDescent="0.2">
      <c r="A133" s="384" t="s">
        <v>347</v>
      </c>
      <c r="B133" s="380">
        <v>11.1722108</v>
      </c>
      <c r="C133" s="381">
        <v>11.361799999999999</v>
      </c>
      <c r="D133" s="381">
        <v>0.18958919999999857</v>
      </c>
      <c r="E133" s="382">
        <v>1.016969712028706</v>
      </c>
      <c r="F133" s="380">
        <v>14.230579100000002</v>
      </c>
      <c r="G133" s="381">
        <v>5.9294079583333339</v>
      </c>
      <c r="H133" s="381">
        <v>0</v>
      </c>
      <c r="I133" s="381">
        <v>0</v>
      </c>
      <c r="J133" s="381">
        <v>-5.9294079583333339</v>
      </c>
      <c r="K133" s="383">
        <v>0</v>
      </c>
      <c r="L133" s="123"/>
      <c r="M133" s="379" t="str">
        <f t="shared" si="1"/>
        <v/>
      </c>
    </row>
    <row r="134" spans="1:13" ht="14.45" customHeight="1" x14ac:dyDescent="0.2">
      <c r="A134" s="384" t="s">
        <v>348</v>
      </c>
      <c r="B134" s="380">
        <v>2.5587681999999998</v>
      </c>
      <c r="C134" s="381">
        <v>0.72599999999999998</v>
      </c>
      <c r="D134" s="381">
        <v>-1.8327681999999998</v>
      </c>
      <c r="E134" s="382">
        <v>0.28373027302746689</v>
      </c>
      <c r="F134" s="380">
        <v>3.180329</v>
      </c>
      <c r="G134" s="381">
        <v>1.3251370833333334</v>
      </c>
      <c r="H134" s="381">
        <v>0</v>
      </c>
      <c r="I134" s="381">
        <v>0.36299999999999999</v>
      </c>
      <c r="J134" s="381">
        <v>-0.96213708333333336</v>
      </c>
      <c r="K134" s="383">
        <v>0.11413913466185416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84" t="s">
        <v>349</v>
      </c>
      <c r="B135" s="380">
        <v>24.566119799999999</v>
      </c>
      <c r="C135" s="381">
        <v>23.279959999999999</v>
      </c>
      <c r="D135" s="381">
        <v>-1.2861598000000001</v>
      </c>
      <c r="E135" s="382">
        <v>0.9476449756627825</v>
      </c>
      <c r="F135" s="380">
        <v>26.019934099999997</v>
      </c>
      <c r="G135" s="381">
        <v>10.841639208333332</v>
      </c>
      <c r="H135" s="381">
        <v>2.3251900000000001</v>
      </c>
      <c r="I135" s="381">
        <v>11.13983</v>
      </c>
      <c r="J135" s="381">
        <v>0.29819079166666818</v>
      </c>
      <c r="K135" s="383">
        <v>0.42812675686215523</v>
      </c>
      <c r="L135" s="123"/>
      <c r="M135" s="379" t="str">
        <f t="shared" si="2"/>
        <v/>
      </c>
    </row>
    <row r="136" spans="1:13" ht="14.45" customHeight="1" x14ac:dyDescent="0.2">
      <c r="A136" s="384" t="s">
        <v>350</v>
      </c>
      <c r="B136" s="380">
        <v>219.86099999999999</v>
      </c>
      <c r="C136" s="381">
        <v>182.96038000000001</v>
      </c>
      <c r="D136" s="381">
        <v>-36.900619999999975</v>
      </c>
      <c r="E136" s="382">
        <v>0.83216386717062152</v>
      </c>
      <c r="F136" s="380">
        <v>188.38000020000001</v>
      </c>
      <c r="G136" s="381">
        <v>78.491666750000007</v>
      </c>
      <c r="H136" s="381">
        <v>19.298389999999998</v>
      </c>
      <c r="I136" s="381">
        <v>81.309899999999999</v>
      </c>
      <c r="J136" s="381">
        <v>2.8182332499999916</v>
      </c>
      <c r="K136" s="383">
        <v>0.43162703001207448</v>
      </c>
      <c r="L136" s="123"/>
      <c r="M136" s="379" t="str">
        <f t="shared" si="2"/>
        <v/>
      </c>
    </row>
    <row r="137" spans="1:13" ht="14.45" customHeight="1" x14ac:dyDescent="0.2">
      <c r="A137" s="384" t="s">
        <v>351</v>
      </c>
      <c r="B137" s="380">
        <v>917.90660389999994</v>
      </c>
      <c r="C137" s="381">
        <v>1002.14279</v>
      </c>
      <c r="D137" s="381">
        <v>84.236186100000054</v>
      </c>
      <c r="E137" s="382">
        <v>1.0917698878536199</v>
      </c>
      <c r="F137" s="380">
        <v>1052.8455328</v>
      </c>
      <c r="G137" s="381">
        <v>438.6856386666667</v>
      </c>
      <c r="H137" s="381">
        <v>8.4580000000000002</v>
      </c>
      <c r="I137" s="381">
        <v>780.78519999999992</v>
      </c>
      <c r="J137" s="381">
        <v>342.09956133333321</v>
      </c>
      <c r="K137" s="383">
        <v>0.74159520620611208</v>
      </c>
      <c r="L137" s="123"/>
      <c r="M137" s="379" t="str">
        <f t="shared" si="2"/>
        <v>X</v>
      </c>
    </row>
    <row r="138" spans="1:13" ht="14.45" customHeight="1" x14ac:dyDescent="0.2">
      <c r="A138" s="384" t="s">
        <v>352</v>
      </c>
      <c r="B138" s="380">
        <v>3.9307281999999999</v>
      </c>
      <c r="C138" s="381">
        <v>38.880000000000003</v>
      </c>
      <c r="D138" s="381">
        <v>34.949271800000005</v>
      </c>
      <c r="E138" s="382">
        <v>9.8912969866499552</v>
      </c>
      <c r="F138" s="380">
        <v>4.2658113999999996</v>
      </c>
      <c r="G138" s="381">
        <v>1.7774214166666666</v>
      </c>
      <c r="H138" s="381">
        <v>0</v>
      </c>
      <c r="I138" s="381">
        <v>0</v>
      </c>
      <c r="J138" s="381">
        <v>-1.7774214166666666</v>
      </c>
      <c r="K138" s="383">
        <v>0</v>
      </c>
      <c r="L138" s="123"/>
      <c r="M138" s="379" t="str">
        <f t="shared" si="2"/>
        <v/>
      </c>
    </row>
    <row r="139" spans="1:13" ht="14.45" customHeight="1" x14ac:dyDescent="0.2">
      <c r="A139" s="384" t="s">
        <v>353</v>
      </c>
      <c r="B139" s="380">
        <v>354.55958459999999</v>
      </c>
      <c r="C139" s="381">
        <v>391.18258000000003</v>
      </c>
      <c r="D139" s="381">
        <v>36.622995400000036</v>
      </c>
      <c r="E139" s="382">
        <v>1.1032915114713839</v>
      </c>
      <c r="F139" s="380">
        <v>416.32625160000003</v>
      </c>
      <c r="G139" s="381">
        <v>173.46927150000002</v>
      </c>
      <c r="H139" s="381">
        <v>0</v>
      </c>
      <c r="I139" s="381">
        <v>198.88235</v>
      </c>
      <c r="J139" s="381">
        <v>25.413078499999983</v>
      </c>
      <c r="K139" s="383">
        <v>0.47770792554076835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68</v>
      </c>
      <c r="C140" s="381">
        <v>67.71602</v>
      </c>
      <c r="D140" s="381">
        <v>-0.28397999999999968</v>
      </c>
      <c r="E140" s="382">
        <v>0.99582382352941179</v>
      </c>
      <c r="F140" s="380">
        <v>54</v>
      </c>
      <c r="G140" s="381">
        <v>22.5</v>
      </c>
      <c r="H140" s="381">
        <v>7.5141999999999998</v>
      </c>
      <c r="I140" s="381">
        <v>11.501149999999999</v>
      </c>
      <c r="J140" s="381">
        <v>-10.998850000000001</v>
      </c>
      <c r="K140" s="383">
        <v>0.21298425925925923</v>
      </c>
      <c r="L140" s="123"/>
      <c r="M140" s="379" t="str">
        <f t="shared" si="2"/>
        <v/>
      </c>
    </row>
    <row r="141" spans="1:13" ht="14.45" customHeight="1" x14ac:dyDescent="0.2">
      <c r="A141" s="384" t="s">
        <v>355</v>
      </c>
      <c r="B141" s="380">
        <v>486.41629069999999</v>
      </c>
      <c r="C141" s="381">
        <v>407.18779999999998</v>
      </c>
      <c r="D141" s="381">
        <v>-79.228490700000009</v>
      </c>
      <c r="E141" s="382">
        <v>0.83711793331184992</v>
      </c>
      <c r="F141" s="380">
        <v>517.02990350000005</v>
      </c>
      <c r="G141" s="381">
        <v>215.42912645833337</v>
      </c>
      <c r="H141" s="381">
        <v>0</v>
      </c>
      <c r="I141" s="381">
        <v>503.06094000000002</v>
      </c>
      <c r="J141" s="381">
        <v>287.63181354166665</v>
      </c>
      <c r="K141" s="383">
        <v>0.97298229095563327</v>
      </c>
      <c r="L141" s="123"/>
      <c r="M141" s="379" t="str">
        <f t="shared" si="2"/>
        <v/>
      </c>
    </row>
    <row r="142" spans="1:13" ht="14.45" customHeight="1" x14ac:dyDescent="0.2">
      <c r="A142" s="384" t="s">
        <v>356</v>
      </c>
      <c r="B142" s="380">
        <v>0</v>
      </c>
      <c r="C142" s="381">
        <v>0.59289999999999998</v>
      </c>
      <c r="D142" s="381">
        <v>0.59289999999999998</v>
      </c>
      <c r="E142" s="382">
        <v>0</v>
      </c>
      <c r="F142" s="380">
        <v>0</v>
      </c>
      <c r="G142" s="381">
        <v>0</v>
      </c>
      <c r="H142" s="381">
        <v>0</v>
      </c>
      <c r="I142" s="381">
        <v>0</v>
      </c>
      <c r="J142" s="381">
        <v>0</v>
      </c>
      <c r="K142" s="383">
        <v>0</v>
      </c>
      <c r="L142" s="123"/>
      <c r="M142" s="379" t="str">
        <f t="shared" si="2"/>
        <v/>
      </c>
    </row>
    <row r="143" spans="1:13" ht="14.45" customHeight="1" x14ac:dyDescent="0.2">
      <c r="A143" s="384" t="s">
        <v>357</v>
      </c>
      <c r="B143" s="380">
        <v>0</v>
      </c>
      <c r="C143" s="381">
        <v>68.118160000000003</v>
      </c>
      <c r="D143" s="381">
        <v>68.118160000000003</v>
      </c>
      <c r="E143" s="382">
        <v>0</v>
      </c>
      <c r="F143" s="380">
        <v>0</v>
      </c>
      <c r="G143" s="381">
        <v>0</v>
      </c>
      <c r="H143" s="381">
        <v>0</v>
      </c>
      <c r="I143" s="381">
        <v>48.762999999999998</v>
      </c>
      <c r="J143" s="381">
        <v>48.762999999999998</v>
      </c>
      <c r="K143" s="383">
        <v>0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5.0000004000000002</v>
      </c>
      <c r="C144" s="381">
        <v>28.465330000000002</v>
      </c>
      <c r="D144" s="381">
        <v>23.4653296</v>
      </c>
      <c r="E144" s="382">
        <v>5.6930655445547567</v>
      </c>
      <c r="F144" s="380">
        <v>61.223566300000002</v>
      </c>
      <c r="G144" s="381">
        <v>25.50981929166667</v>
      </c>
      <c r="H144" s="381">
        <v>0.94379999999999997</v>
      </c>
      <c r="I144" s="381">
        <v>18.577759999999998</v>
      </c>
      <c r="J144" s="381">
        <v>-6.9320592916666719</v>
      </c>
      <c r="K144" s="383">
        <v>0.30344132370479043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268.70927970000002</v>
      </c>
      <c r="C145" s="381">
        <v>275.07484000000005</v>
      </c>
      <c r="D145" s="381">
        <v>6.3655603000000269</v>
      </c>
      <c r="E145" s="382">
        <v>1.0236893951228883</v>
      </c>
      <c r="F145" s="380">
        <v>267.4036476</v>
      </c>
      <c r="G145" s="381">
        <v>111.41818649999999</v>
      </c>
      <c r="H145" s="381">
        <v>95.974779999999996</v>
      </c>
      <c r="I145" s="381">
        <v>142.34248000000002</v>
      </c>
      <c r="J145" s="381">
        <v>30.924293500000033</v>
      </c>
      <c r="K145" s="383">
        <v>0.53231315757115361</v>
      </c>
      <c r="L145" s="123"/>
      <c r="M145" s="379" t="str">
        <f t="shared" si="2"/>
        <v>X</v>
      </c>
    </row>
    <row r="146" spans="1:13" ht="14.45" customHeight="1" x14ac:dyDescent="0.2">
      <c r="A146" s="384" t="s">
        <v>360</v>
      </c>
      <c r="B146" s="380">
        <v>0</v>
      </c>
      <c r="C146" s="381">
        <v>0</v>
      </c>
      <c r="D146" s="381">
        <v>0</v>
      </c>
      <c r="E146" s="382">
        <v>0</v>
      </c>
      <c r="F146" s="380">
        <v>0</v>
      </c>
      <c r="G146" s="381">
        <v>0</v>
      </c>
      <c r="H146" s="381">
        <v>0</v>
      </c>
      <c r="I146" s="381">
        <v>23.353000000000002</v>
      </c>
      <c r="J146" s="381">
        <v>23.353000000000002</v>
      </c>
      <c r="K146" s="383">
        <v>0</v>
      </c>
      <c r="L146" s="123"/>
      <c r="M146" s="379" t="str">
        <f t="shared" si="2"/>
        <v/>
      </c>
    </row>
    <row r="147" spans="1:13" ht="14.45" customHeight="1" x14ac:dyDescent="0.2">
      <c r="A147" s="384" t="s">
        <v>361</v>
      </c>
      <c r="B147" s="380">
        <v>0</v>
      </c>
      <c r="C147" s="381">
        <v>0</v>
      </c>
      <c r="D147" s="381">
        <v>0</v>
      </c>
      <c r="E147" s="382">
        <v>0</v>
      </c>
      <c r="F147" s="380">
        <v>0</v>
      </c>
      <c r="G147" s="381">
        <v>0</v>
      </c>
      <c r="H147" s="381">
        <v>94.536500000000004</v>
      </c>
      <c r="I147" s="381">
        <v>97.222499999999997</v>
      </c>
      <c r="J147" s="381">
        <v>97.222499999999997</v>
      </c>
      <c r="K147" s="383">
        <v>0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213.13364819999998</v>
      </c>
      <c r="C148" s="381">
        <v>227.1927</v>
      </c>
      <c r="D148" s="381">
        <v>14.05905180000002</v>
      </c>
      <c r="E148" s="382">
        <v>1.0659635487814074</v>
      </c>
      <c r="F148" s="380">
        <v>208.06931219999998</v>
      </c>
      <c r="G148" s="381">
        <v>86.695546749999991</v>
      </c>
      <c r="H148" s="381">
        <v>-7.7190000000000003</v>
      </c>
      <c r="I148" s="381">
        <v>3.45</v>
      </c>
      <c r="J148" s="381">
        <v>-83.245546749999988</v>
      </c>
      <c r="K148" s="383">
        <v>1.6581013141831302E-2</v>
      </c>
      <c r="L148" s="123"/>
      <c r="M148" s="379" t="str">
        <f t="shared" si="2"/>
        <v/>
      </c>
    </row>
    <row r="149" spans="1:13" ht="14.45" customHeight="1" x14ac:dyDescent="0.2">
      <c r="A149" s="384" t="s">
        <v>363</v>
      </c>
      <c r="B149" s="380">
        <v>55.5756315</v>
      </c>
      <c r="C149" s="381">
        <v>47.88214</v>
      </c>
      <c r="D149" s="381">
        <v>-7.6934915000000004</v>
      </c>
      <c r="E149" s="382">
        <v>0.86156717805356831</v>
      </c>
      <c r="F149" s="380">
        <v>59.334335400000001</v>
      </c>
      <c r="G149" s="381">
        <v>24.722639750000003</v>
      </c>
      <c r="H149" s="381">
        <v>9.1572800000000001</v>
      </c>
      <c r="I149" s="381">
        <v>18.316980000000001</v>
      </c>
      <c r="J149" s="381">
        <v>-6.4056597500000017</v>
      </c>
      <c r="K149" s="383">
        <v>0.30870793237198713</v>
      </c>
      <c r="L149" s="123"/>
      <c r="M149" s="379" t="str">
        <f t="shared" si="2"/>
        <v/>
      </c>
    </row>
    <row r="150" spans="1:13" ht="14.45" customHeight="1" x14ac:dyDescent="0.2">
      <c r="A150" s="384" t="s">
        <v>364</v>
      </c>
      <c r="B150" s="380">
        <v>0</v>
      </c>
      <c r="C150" s="381">
        <v>7.5213700000000001</v>
      </c>
      <c r="D150" s="381">
        <v>7.5213700000000001</v>
      </c>
      <c r="E150" s="382">
        <v>0</v>
      </c>
      <c r="F150" s="380">
        <v>0</v>
      </c>
      <c r="G150" s="381">
        <v>0</v>
      </c>
      <c r="H150" s="381">
        <v>0</v>
      </c>
      <c r="I150" s="381">
        <v>1.88018</v>
      </c>
      <c r="J150" s="381">
        <v>1.88018</v>
      </c>
      <c r="K150" s="383">
        <v>0</v>
      </c>
      <c r="L150" s="123"/>
      <c r="M150" s="379" t="str">
        <f t="shared" si="2"/>
        <v>X</v>
      </c>
    </row>
    <row r="151" spans="1:13" ht="14.45" customHeight="1" x14ac:dyDescent="0.2">
      <c r="A151" s="384" t="s">
        <v>365</v>
      </c>
      <c r="B151" s="380">
        <v>0</v>
      </c>
      <c r="C151" s="381">
        <v>1.11307</v>
      </c>
      <c r="D151" s="381">
        <v>1.11307</v>
      </c>
      <c r="E151" s="382">
        <v>0</v>
      </c>
      <c r="F151" s="380">
        <v>0</v>
      </c>
      <c r="G151" s="381">
        <v>0</v>
      </c>
      <c r="H151" s="381">
        <v>0</v>
      </c>
      <c r="I151" s="381">
        <v>0.42049999999999998</v>
      </c>
      <c r="J151" s="381">
        <v>0.42049999999999998</v>
      </c>
      <c r="K151" s="383">
        <v>0</v>
      </c>
      <c r="L151" s="123"/>
      <c r="M151" s="379" t="str">
        <f t="shared" si="2"/>
        <v/>
      </c>
    </row>
    <row r="152" spans="1:13" ht="14.45" customHeight="1" x14ac:dyDescent="0.2">
      <c r="A152" s="384" t="s">
        <v>366</v>
      </c>
      <c r="B152" s="380">
        <v>0</v>
      </c>
      <c r="C152" s="381">
        <v>4.37765</v>
      </c>
      <c r="D152" s="381">
        <v>4.37765</v>
      </c>
      <c r="E152" s="382">
        <v>0</v>
      </c>
      <c r="F152" s="380">
        <v>0</v>
      </c>
      <c r="G152" s="381">
        <v>0</v>
      </c>
      <c r="H152" s="381">
        <v>0</v>
      </c>
      <c r="I152" s="381">
        <v>1.23472</v>
      </c>
      <c r="J152" s="381">
        <v>1.23472</v>
      </c>
      <c r="K152" s="383">
        <v>0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0</v>
      </c>
      <c r="C153" s="381">
        <v>1.6616900000000001</v>
      </c>
      <c r="D153" s="381">
        <v>1.6616900000000001</v>
      </c>
      <c r="E153" s="382">
        <v>0</v>
      </c>
      <c r="F153" s="380">
        <v>0</v>
      </c>
      <c r="G153" s="381">
        <v>0</v>
      </c>
      <c r="H153" s="381">
        <v>0</v>
      </c>
      <c r="I153" s="381">
        <v>0.17946999999999999</v>
      </c>
      <c r="J153" s="381">
        <v>0.17946999999999999</v>
      </c>
      <c r="K153" s="383">
        <v>0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0</v>
      </c>
      <c r="C154" s="381">
        <v>0.36895999999999995</v>
      </c>
      <c r="D154" s="381">
        <v>0.36895999999999995</v>
      </c>
      <c r="E154" s="382">
        <v>0</v>
      </c>
      <c r="F154" s="380">
        <v>0</v>
      </c>
      <c r="G154" s="381">
        <v>0</v>
      </c>
      <c r="H154" s="381">
        <v>0</v>
      </c>
      <c r="I154" s="381">
        <v>4.5490000000000003E-2</v>
      </c>
      <c r="J154" s="381">
        <v>4.5490000000000003E-2</v>
      </c>
      <c r="K154" s="383">
        <v>0</v>
      </c>
      <c r="L154" s="123"/>
      <c r="M154" s="379" t="str">
        <f t="shared" si="2"/>
        <v/>
      </c>
    </row>
    <row r="155" spans="1:13" ht="14.45" customHeight="1" x14ac:dyDescent="0.2">
      <c r="A155" s="384" t="s">
        <v>369</v>
      </c>
      <c r="B155" s="380">
        <v>56706.507305100102</v>
      </c>
      <c r="C155" s="381">
        <v>62792.525790000102</v>
      </c>
      <c r="D155" s="381">
        <v>6086.0184848999997</v>
      </c>
      <c r="E155" s="382">
        <v>1.1073248692986004</v>
      </c>
      <c r="F155" s="380">
        <v>61461.533595000001</v>
      </c>
      <c r="G155" s="381">
        <v>25608.972331250003</v>
      </c>
      <c r="H155" s="381">
        <v>4769.5267800000001</v>
      </c>
      <c r="I155" s="381">
        <v>30869.91462</v>
      </c>
      <c r="J155" s="381">
        <v>5260.9422887499968</v>
      </c>
      <c r="K155" s="383">
        <v>0.50226398227250413</v>
      </c>
      <c r="L155" s="123"/>
      <c r="M155" s="379" t="str">
        <f t="shared" si="2"/>
        <v/>
      </c>
    </row>
    <row r="156" spans="1:13" ht="14.45" customHeight="1" x14ac:dyDescent="0.2">
      <c r="A156" s="384" t="s">
        <v>370</v>
      </c>
      <c r="B156" s="380">
        <v>41667.188007700097</v>
      </c>
      <c r="C156" s="381">
        <v>46374.832000000002</v>
      </c>
      <c r="D156" s="381">
        <v>4707.6439922999052</v>
      </c>
      <c r="E156" s="382">
        <v>1.1129820421630068</v>
      </c>
      <c r="F156" s="380">
        <v>45305.162262699996</v>
      </c>
      <c r="G156" s="381">
        <v>18877.150942791664</v>
      </c>
      <c r="H156" s="381">
        <v>3516.7179999999998</v>
      </c>
      <c r="I156" s="381">
        <v>22852.598999999998</v>
      </c>
      <c r="J156" s="381">
        <v>3975.4480572083339</v>
      </c>
      <c r="K156" s="383">
        <v>0.50441490237889897</v>
      </c>
      <c r="L156" s="123"/>
      <c r="M156" s="379" t="str">
        <f t="shared" si="2"/>
        <v/>
      </c>
    </row>
    <row r="157" spans="1:13" ht="14.45" customHeight="1" x14ac:dyDescent="0.2">
      <c r="A157" s="384" t="s">
        <v>371</v>
      </c>
      <c r="B157" s="380">
        <v>0</v>
      </c>
      <c r="C157" s="381">
        <v>-222.61464999999998</v>
      </c>
      <c r="D157" s="381">
        <v>-222.61464999999998</v>
      </c>
      <c r="E157" s="382">
        <v>0</v>
      </c>
      <c r="F157" s="380">
        <v>0</v>
      </c>
      <c r="G157" s="381">
        <v>0</v>
      </c>
      <c r="H157" s="381">
        <v>0</v>
      </c>
      <c r="I157" s="381">
        <v>-54.862000000000002</v>
      </c>
      <c r="J157" s="381">
        <v>-54.862000000000002</v>
      </c>
      <c r="K157" s="383">
        <v>0</v>
      </c>
      <c r="L157" s="123"/>
      <c r="M157" s="379" t="str">
        <f t="shared" si="2"/>
        <v>X</v>
      </c>
    </row>
    <row r="158" spans="1:13" ht="14.45" customHeight="1" x14ac:dyDescent="0.2">
      <c r="A158" s="384" t="s">
        <v>372</v>
      </c>
      <c r="B158" s="380">
        <v>0</v>
      </c>
      <c r="C158" s="381">
        <v>-222.61464999999998</v>
      </c>
      <c r="D158" s="381">
        <v>-222.61464999999998</v>
      </c>
      <c r="E158" s="382">
        <v>0</v>
      </c>
      <c r="F158" s="380">
        <v>0</v>
      </c>
      <c r="G158" s="381">
        <v>0</v>
      </c>
      <c r="H158" s="381">
        <v>0</v>
      </c>
      <c r="I158" s="381">
        <v>-54.862000000000002</v>
      </c>
      <c r="J158" s="381">
        <v>-54.862000000000002</v>
      </c>
      <c r="K158" s="383">
        <v>0</v>
      </c>
      <c r="L158" s="123"/>
      <c r="M158" s="379" t="str">
        <f t="shared" si="2"/>
        <v/>
      </c>
    </row>
    <row r="159" spans="1:13" ht="14.45" customHeight="1" x14ac:dyDescent="0.2">
      <c r="A159" s="384" t="s">
        <v>373</v>
      </c>
      <c r="B159" s="380">
        <v>41254.015913700001</v>
      </c>
      <c r="C159" s="381">
        <v>40463.714999999997</v>
      </c>
      <c r="D159" s="381">
        <v>-790.30091370000446</v>
      </c>
      <c r="E159" s="382">
        <v>0.98084305500455404</v>
      </c>
      <c r="F159" s="380">
        <v>44657.901300899997</v>
      </c>
      <c r="G159" s="381">
        <v>18607.458875374999</v>
      </c>
      <c r="H159" s="381">
        <v>3494.16</v>
      </c>
      <c r="I159" s="381">
        <v>17005.257000000001</v>
      </c>
      <c r="J159" s="381">
        <v>-1602.2018753749981</v>
      </c>
      <c r="K159" s="383">
        <v>0.38078943489575251</v>
      </c>
      <c r="L159" s="123"/>
      <c r="M159" s="379" t="str">
        <f t="shared" si="2"/>
        <v>X</v>
      </c>
    </row>
    <row r="160" spans="1:13" ht="14.45" customHeight="1" x14ac:dyDescent="0.2">
      <c r="A160" s="384" t="s">
        <v>374</v>
      </c>
      <c r="B160" s="380">
        <v>41254.015913700001</v>
      </c>
      <c r="C160" s="381">
        <v>40463.714999999997</v>
      </c>
      <c r="D160" s="381">
        <v>-790.30091370000446</v>
      </c>
      <c r="E160" s="382">
        <v>0.98084305500455404</v>
      </c>
      <c r="F160" s="380">
        <v>44657.901300899997</v>
      </c>
      <c r="G160" s="381">
        <v>18607.458875374999</v>
      </c>
      <c r="H160" s="381">
        <v>3494.16</v>
      </c>
      <c r="I160" s="381">
        <v>17005.257000000001</v>
      </c>
      <c r="J160" s="381">
        <v>-1602.2018753749981</v>
      </c>
      <c r="K160" s="383">
        <v>0.38078943489575251</v>
      </c>
      <c r="L160" s="123"/>
      <c r="M160" s="379" t="str">
        <f t="shared" si="2"/>
        <v/>
      </c>
    </row>
    <row r="161" spans="1:13" ht="14.45" customHeight="1" x14ac:dyDescent="0.2">
      <c r="A161" s="384" t="s">
        <v>375</v>
      </c>
      <c r="B161" s="380">
        <v>174.4090908</v>
      </c>
      <c r="C161" s="381">
        <v>549.45799999999997</v>
      </c>
      <c r="D161" s="381">
        <v>375.04890919999997</v>
      </c>
      <c r="E161" s="382">
        <v>3.1503977085121067</v>
      </c>
      <c r="F161" s="380">
        <v>207.29586079999999</v>
      </c>
      <c r="G161" s="381">
        <v>86.373275333333325</v>
      </c>
      <c r="H161" s="381">
        <v>7.9</v>
      </c>
      <c r="I161" s="381">
        <v>31.9</v>
      </c>
      <c r="J161" s="381">
        <v>-54.473275333333326</v>
      </c>
      <c r="K161" s="383">
        <v>0.1538863336532188</v>
      </c>
      <c r="L161" s="123"/>
      <c r="M161" s="379" t="str">
        <f t="shared" si="2"/>
        <v>X</v>
      </c>
    </row>
    <row r="162" spans="1:13" ht="14.45" customHeight="1" x14ac:dyDescent="0.2">
      <c r="A162" s="384" t="s">
        <v>376</v>
      </c>
      <c r="B162" s="380">
        <v>174.4090908</v>
      </c>
      <c r="C162" s="381">
        <v>549.45799999999997</v>
      </c>
      <c r="D162" s="381">
        <v>375.04890919999997</v>
      </c>
      <c r="E162" s="382">
        <v>3.1503977085121067</v>
      </c>
      <c r="F162" s="380">
        <v>207.29586079999999</v>
      </c>
      <c r="G162" s="381">
        <v>86.373275333333325</v>
      </c>
      <c r="H162" s="381">
        <v>7.9</v>
      </c>
      <c r="I162" s="381">
        <v>31.9</v>
      </c>
      <c r="J162" s="381">
        <v>-54.473275333333326</v>
      </c>
      <c r="K162" s="383">
        <v>0.1538863336532188</v>
      </c>
      <c r="L162" s="123"/>
      <c r="M162" s="379" t="str">
        <f t="shared" si="2"/>
        <v/>
      </c>
    </row>
    <row r="163" spans="1:13" ht="14.45" customHeight="1" x14ac:dyDescent="0.2">
      <c r="A163" s="384" t="s">
        <v>377</v>
      </c>
      <c r="B163" s="380">
        <v>117.88789720000001</v>
      </c>
      <c r="C163" s="381">
        <v>200.51599999999999</v>
      </c>
      <c r="D163" s="381">
        <v>82.628102799999979</v>
      </c>
      <c r="E163" s="382">
        <v>1.7009040347867022</v>
      </c>
      <c r="F163" s="380">
        <v>439.965101</v>
      </c>
      <c r="G163" s="381">
        <v>183.31879208333334</v>
      </c>
      <c r="H163" s="381">
        <v>14.657999999999999</v>
      </c>
      <c r="I163" s="381">
        <v>134.952</v>
      </c>
      <c r="J163" s="381">
        <v>-48.366792083333337</v>
      </c>
      <c r="K163" s="383">
        <v>0.30673341974912688</v>
      </c>
      <c r="L163" s="123"/>
      <c r="M163" s="379" t="str">
        <f t="shared" si="2"/>
        <v>X</v>
      </c>
    </row>
    <row r="164" spans="1:13" ht="14.45" customHeight="1" x14ac:dyDescent="0.2">
      <c r="A164" s="384" t="s">
        <v>378</v>
      </c>
      <c r="B164" s="380">
        <v>117.88789720000001</v>
      </c>
      <c r="C164" s="381">
        <v>200.51599999999999</v>
      </c>
      <c r="D164" s="381">
        <v>82.628102799999979</v>
      </c>
      <c r="E164" s="382">
        <v>1.7009040347867022</v>
      </c>
      <c r="F164" s="380">
        <v>439.965101</v>
      </c>
      <c r="G164" s="381">
        <v>183.31879208333334</v>
      </c>
      <c r="H164" s="381">
        <v>14.657999999999999</v>
      </c>
      <c r="I164" s="381">
        <v>134.952</v>
      </c>
      <c r="J164" s="381">
        <v>-48.366792083333337</v>
      </c>
      <c r="K164" s="383">
        <v>0.30673341974912688</v>
      </c>
      <c r="L164" s="123"/>
      <c r="M164" s="379" t="str">
        <f t="shared" si="2"/>
        <v/>
      </c>
    </row>
    <row r="165" spans="1:13" ht="14.45" customHeight="1" x14ac:dyDescent="0.2">
      <c r="A165" s="384" t="s">
        <v>379</v>
      </c>
      <c r="B165" s="380">
        <v>120.875106</v>
      </c>
      <c r="C165" s="381">
        <v>58.25</v>
      </c>
      <c r="D165" s="381">
        <v>-62.625106000000002</v>
      </c>
      <c r="E165" s="382">
        <v>0.4819023695416656</v>
      </c>
      <c r="F165" s="380">
        <v>0</v>
      </c>
      <c r="G165" s="381">
        <v>0</v>
      </c>
      <c r="H165" s="381">
        <v>0</v>
      </c>
      <c r="I165" s="381">
        <v>16.75</v>
      </c>
      <c r="J165" s="381">
        <v>16.75</v>
      </c>
      <c r="K165" s="383">
        <v>0</v>
      </c>
      <c r="L165" s="123"/>
      <c r="M165" s="379" t="str">
        <f t="shared" si="2"/>
        <v>X</v>
      </c>
    </row>
    <row r="166" spans="1:13" ht="14.45" customHeight="1" x14ac:dyDescent="0.2">
      <c r="A166" s="384" t="s">
        <v>380</v>
      </c>
      <c r="B166" s="380">
        <v>120.875106</v>
      </c>
      <c r="C166" s="381">
        <v>58.25</v>
      </c>
      <c r="D166" s="381">
        <v>-62.625106000000002</v>
      </c>
      <c r="E166" s="382">
        <v>0.4819023695416656</v>
      </c>
      <c r="F166" s="380">
        <v>0</v>
      </c>
      <c r="G166" s="381">
        <v>0</v>
      </c>
      <c r="H166" s="381">
        <v>0</v>
      </c>
      <c r="I166" s="381">
        <v>16.75</v>
      </c>
      <c r="J166" s="381">
        <v>16.75</v>
      </c>
      <c r="K166" s="383">
        <v>0</v>
      </c>
      <c r="L166" s="123"/>
      <c r="M166" s="379" t="str">
        <f t="shared" si="2"/>
        <v/>
      </c>
    </row>
    <row r="167" spans="1:13" ht="14.45" customHeight="1" x14ac:dyDescent="0.2">
      <c r="A167" s="384" t="s">
        <v>381</v>
      </c>
      <c r="B167" s="380">
        <v>0</v>
      </c>
      <c r="C167" s="381">
        <v>222.61464999999998</v>
      </c>
      <c r="D167" s="381">
        <v>222.61464999999998</v>
      </c>
      <c r="E167" s="382">
        <v>0</v>
      </c>
      <c r="F167" s="380">
        <v>0</v>
      </c>
      <c r="G167" s="381">
        <v>0</v>
      </c>
      <c r="H167" s="381">
        <v>0</v>
      </c>
      <c r="I167" s="381">
        <v>54.862000000000002</v>
      </c>
      <c r="J167" s="381">
        <v>54.862000000000002</v>
      </c>
      <c r="K167" s="383">
        <v>0</v>
      </c>
      <c r="L167" s="123"/>
      <c r="M167" s="379" t="str">
        <f t="shared" si="2"/>
        <v>X</v>
      </c>
    </row>
    <row r="168" spans="1:13" ht="14.45" customHeight="1" x14ac:dyDescent="0.2">
      <c r="A168" s="384" t="s">
        <v>382</v>
      </c>
      <c r="B168" s="380">
        <v>0</v>
      </c>
      <c r="C168" s="381">
        <v>222.61464999999998</v>
      </c>
      <c r="D168" s="381">
        <v>222.61464999999998</v>
      </c>
      <c r="E168" s="382">
        <v>0</v>
      </c>
      <c r="F168" s="380">
        <v>0</v>
      </c>
      <c r="G168" s="381">
        <v>0</v>
      </c>
      <c r="H168" s="381">
        <v>0</v>
      </c>
      <c r="I168" s="381">
        <v>54.862000000000002</v>
      </c>
      <c r="J168" s="381">
        <v>54.862000000000002</v>
      </c>
      <c r="K168" s="383">
        <v>0</v>
      </c>
      <c r="L168" s="123"/>
      <c r="M168" s="379" t="str">
        <f t="shared" si="2"/>
        <v/>
      </c>
    </row>
    <row r="169" spans="1:13" ht="14.45" customHeight="1" x14ac:dyDescent="0.2">
      <c r="A169" s="384" t="s">
        <v>383</v>
      </c>
      <c r="B169" s="380">
        <v>0</v>
      </c>
      <c r="C169" s="381">
        <v>5102.893</v>
      </c>
      <c r="D169" s="381">
        <v>5102.893</v>
      </c>
      <c r="E169" s="382">
        <v>0</v>
      </c>
      <c r="F169" s="380">
        <v>0</v>
      </c>
      <c r="G169" s="381">
        <v>0</v>
      </c>
      <c r="H169" s="381">
        <v>0</v>
      </c>
      <c r="I169" s="381">
        <v>5663.74</v>
      </c>
      <c r="J169" s="381">
        <v>5663.74</v>
      </c>
      <c r="K169" s="383">
        <v>0</v>
      </c>
      <c r="L169" s="123"/>
      <c r="M169" s="379" t="str">
        <f t="shared" si="2"/>
        <v>X</v>
      </c>
    </row>
    <row r="170" spans="1:13" ht="14.45" customHeight="1" x14ac:dyDescent="0.2">
      <c r="A170" s="384" t="s">
        <v>384</v>
      </c>
      <c r="B170" s="380">
        <v>0</v>
      </c>
      <c r="C170" s="381">
        <v>5102.893</v>
      </c>
      <c r="D170" s="381">
        <v>5102.893</v>
      </c>
      <c r="E170" s="382">
        <v>0</v>
      </c>
      <c r="F170" s="380">
        <v>0</v>
      </c>
      <c r="G170" s="381">
        <v>0</v>
      </c>
      <c r="H170" s="381">
        <v>0</v>
      </c>
      <c r="I170" s="381">
        <v>5663.74</v>
      </c>
      <c r="J170" s="381">
        <v>5663.74</v>
      </c>
      <c r="K170" s="383">
        <v>0</v>
      </c>
      <c r="L170" s="123"/>
      <c r="M170" s="379" t="str">
        <f t="shared" si="2"/>
        <v/>
      </c>
    </row>
    <row r="171" spans="1:13" ht="14.45" customHeight="1" x14ac:dyDescent="0.2">
      <c r="A171" s="384" t="s">
        <v>385</v>
      </c>
      <c r="B171" s="380">
        <v>14034.094960300001</v>
      </c>
      <c r="C171" s="381">
        <v>15609.00261</v>
      </c>
      <c r="D171" s="381">
        <v>1574.9076496999987</v>
      </c>
      <c r="E171" s="382">
        <v>1.1122201078270553</v>
      </c>
      <c r="F171" s="380">
        <v>15245.9534926</v>
      </c>
      <c r="G171" s="381">
        <v>6352.4806219166667</v>
      </c>
      <c r="H171" s="381">
        <v>1183.49118</v>
      </c>
      <c r="I171" s="381">
        <v>7678.3621299999995</v>
      </c>
      <c r="J171" s="381">
        <v>1325.8815080833328</v>
      </c>
      <c r="K171" s="383">
        <v>0.50363279238172165</v>
      </c>
      <c r="L171" s="123"/>
      <c r="M171" s="379" t="str">
        <f t="shared" si="2"/>
        <v/>
      </c>
    </row>
    <row r="172" spans="1:13" ht="14.45" customHeight="1" x14ac:dyDescent="0.2">
      <c r="A172" s="384" t="s">
        <v>386</v>
      </c>
      <c r="B172" s="380">
        <v>0</v>
      </c>
      <c r="C172" s="381">
        <v>-74.757499999999993</v>
      </c>
      <c r="D172" s="381">
        <v>-74.757499999999993</v>
      </c>
      <c r="E172" s="382">
        <v>0</v>
      </c>
      <c r="F172" s="380">
        <v>0</v>
      </c>
      <c r="G172" s="381">
        <v>0</v>
      </c>
      <c r="H172" s="381">
        <v>0</v>
      </c>
      <c r="I172" s="381">
        <v>-18.267970000000002</v>
      </c>
      <c r="J172" s="381">
        <v>-18.267970000000002</v>
      </c>
      <c r="K172" s="383">
        <v>0</v>
      </c>
      <c r="L172" s="123"/>
      <c r="M172" s="379" t="str">
        <f t="shared" si="2"/>
        <v>X</v>
      </c>
    </row>
    <row r="173" spans="1:13" ht="14.45" customHeight="1" x14ac:dyDescent="0.2">
      <c r="A173" s="384" t="s">
        <v>387</v>
      </c>
      <c r="B173" s="380">
        <v>0</v>
      </c>
      <c r="C173" s="381">
        <v>-74.757499999999993</v>
      </c>
      <c r="D173" s="381">
        <v>-74.757499999999993</v>
      </c>
      <c r="E173" s="382">
        <v>0</v>
      </c>
      <c r="F173" s="380">
        <v>0</v>
      </c>
      <c r="G173" s="381">
        <v>0</v>
      </c>
      <c r="H173" s="381">
        <v>0</v>
      </c>
      <c r="I173" s="381">
        <v>-18.267970000000002</v>
      </c>
      <c r="J173" s="381">
        <v>-18.267970000000002</v>
      </c>
      <c r="K173" s="383">
        <v>0</v>
      </c>
      <c r="L173" s="123"/>
      <c r="M173" s="379" t="str">
        <f t="shared" si="2"/>
        <v/>
      </c>
    </row>
    <row r="174" spans="1:13" ht="14.45" customHeight="1" x14ac:dyDescent="0.2">
      <c r="A174" s="384" t="s">
        <v>388</v>
      </c>
      <c r="B174" s="380">
        <v>3736.8891907000002</v>
      </c>
      <c r="C174" s="381">
        <v>3696.5313700000002</v>
      </c>
      <c r="D174" s="381">
        <v>-40.357820700000048</v>
      </c>
      <c r="E174" s="382">
        <v>0.98920015589425592</v>
      </c>
      <c r="F174" s="380">
        <v>4065.3727383</v>
      </c>
      <c r="G174" s="381">
        <v>1693.905307625</v>
      </c>
      <c r="H174" s="381">
        <v>314.9803</v>
      </c>
      <c r="I174" s="381">
        <v>1534.6510499999999</v>
      </c>
      <c r="J174" s="381">
        <v>-159.25425762500004</v>
      </c>
      <c r="K174" s="383">
        <v>0.37749331950352444</v>
      </c>
      <c r="L174" s="123"/>
      <c r="M174" s="379" t="str">
        <f t="shared" si="2"/>
        <v>X</v>
      </c>
    </row>
    <row r="175" spans="1:13" ht="14.45" customHeight="1" x14ac:dyDescent="0.2">
      <c r="A175" s="384" t="s">
        <v>389</v>
      </c>
      <c r="B175" s="380">
        <v>3736.8891907000002</v>
      </c>
      <c r="C175" s="381">
        <v>3696.5313700000002</v>
      </c>
      <c r="D175" s="381">
        <v>-40.357820700000048</v>
      </c>
      <c r="E175" s="382">
        <v>0.98920015589425592</v>
      </c>
      <c r="F175" s="380">
        <v>4065.3727383</v>
      </c>
      <c r="G175" s="381">
        <v>1693.905307625</v>
      </c>
      <c r="H175" s="381">
        <v>314.9803</v>
      </c>
      <c r="I175" s="381">
        <v>1534.6510499999999</v>
      </c>
      <c r="J175" s="381">
        <v>-159.25425762500004</v>
      </c>
      <c r="K175" s="383">
        <v>0.37749331950352444</v>
      </c>
      <c r="L175" s="123"/>
      <c r="M175" s="379" t="str">
        <f t="shared" si="2"/>
        <v/>
      </c>
    </row>
    <row r="176" spans="1:13" ht="14.45" customHeight="1" x14ac:dyDescent="0.2">
      <c r="A176" s="384" t="s">
        <v>390</v>
      </c>
      <c r="B176" s="380">
        <v>10297.205769600001</v>
      </c>
      <c r="C176" s="381">
        <v>10187.69457</v>
      </c>
      <c r="D176" s="381">
        <v>-109.51119960000142</v>
      </c>
      <c r="E176" s="382">
        <v>0.98936495957735382</v>
      </c>
      <c r="F176" s="380">
        <v>11180.580754300001</v>
      </c>
      <c r="G176" s="381">
        <v>4658.5753142916674</v>
      </c>
      <c r="H176" s="381">
        <v>868.51088000000004</v>
      </c>
      <c r="I176" s="381">
        <v>4229.3690299999998</v>
      </c>
      <c r="J176" s="381">
        <v>-429.20628429166754</v>
      </c>
      <c r="K176" s="383">
        <v>0.37827811657935601</v>
      </c>
      <c r="L176" s="123"/>
      <c r="M176" s="379" t="str">
        <f t="shared" si="2"/>
        <v>X</v>
      </c>
    </row>
    <row r="177" spans="1:13" ht="14.45" customHeight="1" x14ac:dyDescent="0.2">
      <c r="A177" s="384" t="s">
        <v>391</v>
      </c>
      <c r="B177" s="380">
        <v>10297.205769600001</v>
      </c>
      <c r="C177" s="381">
        <v>10187.69457</v>
      </c>
      <c r="D177" s="381">
        <v>-109.51119960000142</v>
      </c>
      <c r="E177" s="382">
        <v>0.98936495957735382</v>
      </c>
      <c r="F177" s="380">
        <v>11180.580754300001</v>
      </c>
      <c r="G177" s="381">
        <v>4658.5753142916674</v>
      </c>
      <c r="H177" s="381">
        <v>868.51088000000004</v>
      </c>
      <c r="I177" s="381">
        <v>4229.3690299999998</v>
      </c>
      <c r="J177" s="381">
        <v>-429.20628429166754</v>
      </c>
      <c r="K177" s="383">
        <v>0.37827811657935601</v>
      </c>
      <c r="L177" s="123"/>
      <c r="M177" s="379" t="str">
        <f t="shared" si="2"/>
        <v/>
      </c>
    </row>
    <row r="178" spans="1:13" ht="14.45" customHeight="1" x14ac:dyDescent="0.2">
      <c r="A178" s="384" t="s">
        <v>392</v>
      </c>
      <c r="B178" s="380">
        <v>0</v>
      </c>
      <c r="C178" s="381">
        <v>74.757499999999993</v>
      </c>
      <c r="D178" s="381">
        <v>74.757499999999993</v>
      </c>
      <c r="E178" s="382">
        <v>0</v>
      </c>
      <c r="F178" s="380">
        <v>0</v>
      </c>
      <c r="G178" s="381">
        <v>0</v>
      </c>
      <c r="H178" s="381">
        <v>0</v>
      </c>
      <c r="I178" s="381">
        <v>18.267970000000002</v>
      </c>
      <c r="J178" s="381">
        <v>18.267970000000002</v>
      </c>
      <c r="K178" s="383">
        <v>0</v>
      </c>
      <c r="L178" s="123"/>
      <c r="M178" s="379" t="str">
        <f t="shared" si="2"/>
        <v>X</v>
      </c>
    </row>
    <row r="179" spans="1:13" ht="14.45" customHeight="1" x14ac:dyDescent="0.2">
      <c r="A179" s="384" t="s">
        <v>393</v>
      </c>
      <c r="B179" s="380">
        <v>0</v>
      </c>
      <c r="C179" s="381">
        <v>19.905759999999997</v>
      </c>
      <c r="D179" s="381">
        <v>19.905759999999997</v>
      </c>
      <c r="E179" s="382">
        <v>0</v>
      </c>
      <c r="F179" s="380">
        <v>0</v>
      </c>
      <c r="G179" s="381">
        <v>0</v>
      </c>
      <c r="H179" s="381">
        <v>0</v>
      </c>
      <c r="I179" s="381">
        <v>4.8643100000000006</v>
      </c>
      <c r="J179" s="381">
        <v>4.8643100000000006</v>
      </c>
      <c r="K179" s="383">
        <v>0</v>
      </c>
      <c r="L179" s="123"/>
      <c r="M179" s="379" t="str">
        <f t="shared" si="2"/>
        <v/>
      </c>
    </row>
    <row r="180" spans="1:13" ht="14.45" customHeight="1" x14ac:dyDescent="0.2">
      <c r="A180" s="384" t="s">
        <v>394</v>
      </c>
      <c r="B180" s="380">
        <v>0</v>
      </c>
      <c r="C180" s="381">
        <v>54.851739999999999</v>
      </c>
      <c r="D180" s="381">
        <v>54.851739999999999</v>
      </c>
      <c r="E180" s="382">
        <v>0</v>
      </c>
      <c r="F180" s="380">
        <v>0</v>
      </c>
      <c r="G180" s="381">
        <v>0</v>
      </c>
      <c r="H180" s="381">
        <v>0</v>
      </c>
      <c r="I180" s="381">
        <v>13.40366</v>
      </c>
      <c r="J180" s="381">
        <v>13.40366</v>
      </c>
      <c r="K180" s="383">
        <v>0</v>
      </c>
      <c r="L180" s="123"/>
      <c r="M180" s="379" t="str">
        <f t="shared" si="2"/>
        <v/>
      </c>
    </row>
    <row r="181" spans="1:13" ht="14.45" customHeight="1" x14ac:dyDescent="0.2">
      <c r="A181" s="384" t="s">
        <v>395</v>
      </c>
      <c r="B181" s="380">
        <v>0</v>
      </c>
      <c r="C181" s="381">
        <v>459.25921</v>
      </c>
      <c r="D181" s="381">
        <v>459.25921</v>
      </c>
      <c r="E181" s="382">
        <v>0</v>
      </c>
      <c r="F181" s="380">
        <v>0</v>
      </c>
      <c r="G181" s="381">
        <v>0</v>
      </c>
      <c r="H181" s="381">
        <v>0</v>
      </c>
      <c r="I181" s="381">
        <v>509.73459000000003</v>
      </c>
      <c r="J181" s="381">
        <v>509.73459000000003</v>
      </c>
      <c r="K181" s="383">
        <v>0</v>
      </c>
      <c r="L181" s="123"/>
      <c r="M181" s="379" t="str">
        <f t="shared" si="2"/>
        <v>X</v>
      </c>
    </row>
    <row r="182" spans="1:13" ht="14.45" customHeight="1" x14ac:dyDescent="0.2">
      <c r="A182" s="384" t="s">
        <v>396</v>
      </c>
      <c r="B182" s="380">
        <v>0</v>
      </c>
      <c r="C182" s="381">
        <v>459.25921</v>
      </c>
      <c r="D182" s="381">
        <v>459.25921</v>
      </c>
      <c r="E182" s="382">
        <v>0</v>
      </c>
      <c r="F182" s="380">
        <v>0</v>
      </c>
      <c r="G182" s="381">
        <v>0</v>
      </c>
      <c r="H182" s="381">
        <v>0</v>
      </c>
      <c r="I182" s="381">
        <v>509.73459000000003</v>
      </c>
      <c r="J182" s="381">
        <v>509.73459000000003</v>
      </c>
      <c r="K182" s="383">
        <v>0</v>
      </c>
      <c r="L182" s="123"/>
      <c r="M182" s="379" t="str">
        <f t="shared" si="2"/>
        <v/>
      </c>
    </row>
    <row r="183" spans="1:13" ht="14.45" customHeight="1" x14ac:dyDescent="0.2">
      <c r="A183" s="384" t="s">
        <v>397</v>
      </c>
      <c r="B183" s="380">
        <v>0</v>
      </c>
      <c r="C183" s="381">
        <v>1265.51746</v>
      </c>
      <c r="D183" s="381">
        <v>1265.51746</v>
      </c>
      <c r="E183" s="382">
        <v>0</v>
      </c>
      <c r="F183" s="380">
        <v>0</v>
      </c>
      <c r="G183" s="381">
        <v>0</v>
      </c>
      <c r="H183" s="381">
        <v>0</v>
      </c>
      <c r="I183" s="381">
        <v>1404.6074599999999</v>
      </c>
      <c r="J183" s="381">
        <v>1404.6074599999999</v>
      </c>
      <c r="K183" s="383">
        <v>0</v>
      </c>
      <c r="L183" s="123"/>
      <c r="M183" s="379" t="str">
        <f t="shared" si="2"/>
        <v>X</v>
      </c>
    </row>
    <row r="184" spans="1:13" ht="14.45" customHeight="1" x14ac:dyDescent="0.2">
      <c r="A184" s="384" t="s">
        <v>398</v>
      </c>
      <c r="B184" s="380">
        <v>0</v>
      </c>
      <c r="C184" s="381">
        <v>1265.51746</v>
      </c>
      <c r="D184" s="381">
        <v>1265.51746</v>
      </c>
      <c r="E184" s="382">
        <v>0</v>
      </c>
      <c r="F184" s="380">
        <v>0</v>
      </c>
      <c r="G184" s="381">
        <v>0</v>
      </c>
      <c r="H184" s="381">
        <v>0</v>
      </c>
      <c r="I184" s="381">
        <v>1404.6074599999999</v>
      </c>
      <c r="J184" s="381">
        <v>1404.6074599999999</v>
      </c>
      <c r="K184" s="383">
        <v>0</v>
      </c>
      <c r="L184" s="123"/>
      <c r="M184" s="379" t="str">
        <f t="shared" si="2"/>
        <v/>
      </c>
    </row>
    <row r="185" spans="1:13" ht="14.45" customHeight="1" x14ac:dyDescent="0.2">
      <c r="A185" s="384" t="s">
        <v>399</v>
      </c>
      <c r="B185" s="380">
        <v>171.88057560000001</v>
      </c>
      <c r="C185" s="381">
        <v>0</v>
      </c>
      <c r="D185" s="381">
        <v>-171.88057560000001</v>
      </c>
      <c r="E185" s="382">
        <v>0</v>
      </c>
      <c r="F185" s="380">
        <v>0</v>
      </c>
      <c r="G185" s="381">
        <v>0</v>
      </c>
      <c r="H185" s="381">
        <v>0</v>
      </c>
      <c r="I185" s="381">
        <v>0</v>
      </c>
      <c r="J185" s="381">
        <v>0</v>
      </c>
      <c r="K185" s="383">
        <v>0</v>
      </c>
      <c r="L185" s="123"/>
      <c r="M185" s="379" t="str">
        <f t="shared" si="2"/>
        <v/>
      </c>
    </row>
    <row r="186" spans="1:13" ht="14.45" customHeight="1" x14ac:dyDescent="0.2">
      <c r="A186" s="384" t="s">
        <v>400</v>
      </c>
      <c r="B186" s="380">
        <v>171.88057560000001</v>
      </c>
      <c r="C186" s="381">
        <v>0</v>
      </c>
      <c r="D186" s="381">
        <v>-171.88057560000001</v>
      </c>
      <c r="E186" s="382">
        <v>0</v>
      </c>
      <c r="F186" s="380">
        <v>0</v>
      </c>
      <c r="G186" s="381">
        <v>0</v>
      </c>
      <c r="H186" s="381">
        <v>0</v>
      </c>
      <c r="I186" s="381">
        <v>0</v>
      </c>
      <c r="J186" s="381">
        <v>0</v>
      </c>
      <c r="K186" s="383">
        <v>0</v>
      </c>
      <c r="L186" s="123"/>
      <c r="M186" s="379" t="str">
        <f t="shared" si="2"/>
        <v>X</v>
      </c>
    </row>
    <row r="187" spans="1:13" ht="14.45" customHeight="1" x14ac:dyDescent="0.2">
      <c r="A187" s="384" t="s">
        <v>401</v>
      </c>
      <c r="B187" s="380">
        <v>171.88057560000001</v>
      </c>
      <c r="C187" s="381">
        <v>0</v>
      </c>
      <c r="D187" s="381">
        <v>-171.88057560000001</v>
      </c>
      <c r="E187" s="382">
        <v>0</v>
      </c>
      <c r="F187" s="380">
        <v>0</v>
      </c>
      <c r="G187" s="381">
        <v>0</v>
      </c>
      <c r="H187" s="381">
        <v>0</v>
      </c>
      <c r="I187" s="381">
        <v>0</v>
      </c>
      <c r="J187" s="381">
        <v>0</v>
      </c>
      <c r="K187" s="383">
        <v>0</v>
      </c>
      <c r="L187" s="123"/>
      <c r="M187" s="379" t="str">
        <f t="shared" si="2"/>
        <v/>
      </c>
    </row>
    <row r="188" spans="1:13" ht="14.45" customHeight="1" x14ac:dyDescent="0.2">
      <c r="A188" s="384" t="s">
        <v>402</v>
      </c>
      <c r="B188" s="380">
        <v>833.343761499999</v>
      </c>
      <c r="C188" s="381">
        <v>808.69118000000003</v>
      </c>
      <c r="D188" s="381">
        <v>-24.652581499998973</v>
      </c>
      <c r="E188" s="382">
        <v>0.97041727239233788</v>
      </c>
      <c r="F188" s="380">
        <v>910.41783970000006</v>
      </c>
      <c r="G188" s="381">
        <v>379.34076654166665</v>
      </c>
      <c r="H188" s="381">
        <v>69.317599999999999</v>
      </c>
      <c r="I188" s="381">
        <v>338.95348999999999</v>
      </c>
      <c r="J188" s="381">
        <v>-40.387276541666665</v>
      </c>
      <c r="K188" s="383">
        <v>0.37230541320641475</v>
      </c>
      <c r="L188" s="123"/>
      <c r="M188" s="379" t="str">
        <f t="shared" si="2"/>
        <v/>
      </c>
    </row>
    <row r="189" spans="1:13" ht="14.45" customHeight="1" x14ac:dyDescent="0.2">
      <c r="A189" s="384" t="s">
        <v>403</v>
      </c>
      <c r="B189" s="380">
        <v>0</v>
      </c>
      <c r="C189" s="381">
        <v>-3.9761799999999998</v>
      </c>
      <c r="D189" s="381">
        <v>-3.9761799999999998</v>
      </c>
      <c r="E189" s="382">
        <v>0</v>
      </c>
      <c r="F189" s="380">
        <v>0</v>
      </c>
      <c r="G189" s="381">
        <v>0</v>
      </c>
      <c r="H189" s="381">
        <v>0</v>
      </c>
      <c r="I189" s="381">
        <v>-1.0969500000000001</v>
      </c>
      <c r="J189" s="381">
        <v>-1.0969500000000001</v>
      </c>
      <c r="K189" s="383">
        <v>0</v>
      </c>
      <c r="L189" s="123"/>
      <c r="M189" s="379" t="str">
        <f t="shared" si="2"/>
        <v>X</v>
      </c>
    </row>
    <row r="190" spans="1:13" ht="14.45" customHeight="1" x14ac:dyDescent="0.2">
      <c r="A190" s="384" t="s">
        <v>404</v>
      </c>
      <c r="B190" s="380">
        <v>0</v>
      </c>
      <c r="C190" s="381">
        <v>-3.9761799999999998</v>
      </c>
      <c r="D190" s="381">
        <v>-3.9761799999999998</v>
      </c>
      <c r="E190" s="382">
        <v>0</v>
      </c>
      <c r="F190" s="380">
        <v>0</v>
      </c>
      <c r="G190" s="381">
        <v>0</v>
      </c>
      <c r="H190" s="381">
        <v>0</v>
      </c>
      <c r="I190" s="381">
        <v>-1.0969500000000001</v>
      </c>
      <c r="J190" s="381">
        <v>-1.0969500000000001</v>
      </c>
      <c r="K190" s="383">
        <v>0</v>
      </c>
      <c r="L190" s="123"/>
      <c r="M190" s="379" t="str">
        <f t="shared" si="2"/>
        <v/>
      </c>
    </row>
    <row r="191" spans="1:13" ht="14.45" customHeight="1" x14ac:dyDescent="0.2">
      <c r="A191" s="384" t="s">
        <v>405</v>
      </c>
      <c r="B191" s="380">
        <v>833.343761499999</v>
      </c>
      <c r="C191" s="381">
        <v>808.69118000000003</v>
      </c>
      <c r="D191" s="381">
        <v>-24.652581499998973</v>
      </c>
      <c r="E191" s="382">
        <v>0.97041727239233788</v>
      </c>
      <c r="F191" s="380">
        <v>910.41783970000006</v>
      </c>
      <c r="G191" s="381">
        <v>379.34076654166665</v>
      </c>
      <c r="H191" s="381">
        <v>69.317599999999999</v>
      </c>
      <c r="I191" s="381">
        <v>338.95348999999999</v>
      </c>
      <c r="J191" s="381">
        <v>-40.387276541666665</v>
      </c>
      <c r="K191" s="383">
        <v>0.37230541320641475</v>
      </c>
      <c r="L191" s="123"/>
      <c r="M191" s="379" t="str">
        <f t="shared" si="2"/>
        <v>X</v>
      </c>
    </row>
    <row r="192" spans="1:13" ht="14.45" customHeight="1" x14ac:dyDescent="0.2">
      <c r="A192" s="384" t="s">
        <v>406</v>
      </c>
      <c r="B192" s="380">
        <v>833.343761499999</v>
      </c>
      <c r="C192" s="381">
        <v>808.69118000000003</v>
      </c>
      <c r="D192" s="381">
        <v>-24.652581499998973</v>
      </c>
      <c r="E192" s="382">
        <v>0.97041727239233788</v>
      </c>
      <c r="F192" s="380">
        <v>910.41783970000006</v>
      </c>
      <c r="G192" s="381">
        <v>379.34076654166665</v>
      </c>
      <c r="H192" s="381">
        <v>69.317599999999999</v>
      </c>
      <c r="I192" s="381">
        <v>338.95348999999999</v>
      </c>
      <c r="J192" s="381">
        <v>-40.387276541666665</v>
      </c>
      <c r="K192" s="383">
        <v>0.37230541320641475</v>
      </c>
      <c r="L192" s="123"/>
      <c r="M192" s="379" t="str">
        <f t="shared" si="2"/>
        <v/>
      </c>
    </row>
    <row r="193" spans="1:13" ht="14.45" customHeight="1" x14ac:dyDescent="0.2">
      <c r="A193" s="384" t="s">
        <v>407</v>
      </c>
      <c r="B193" s="380">
        <v>0</v>
      </c>
      <c r="C193" s="381">
        <v>3.9761799999999998</v>
      </c>
      <c r="D193" s="381">
        <v>3.9761799999999998</v>
      </c>
      <c r="E193" s="382">
        <v>0</v>
      </c>
      <c r="F193" s="380">
        <v>0</v>
      </c>
      <c r="G193" s="381">
        <v>0</v>
      </c>
      <c r="H193" s="381">
        <v>0</v>
      </c>
      <c r="I193" s="381">
        <v>1.0969500000000001</v>
      </c>
      <c r="J193" s="381">
        <v>1.0969500000000001</v>
      </c>
      <c r="K193" s="383">
        <v>0</v>
      </c>
      <c r="L193" s="123"/>
      <c r="M193" s="379" t="str">
        <f t="shared" si="2"/>
        <v>X</v>
      </c>
    </row>
    <row r="194" spans="1:13" ht="14.45" customHeight="1" x14ac:dyDescent="0.2">
      <c r="A194" s="384" t="s">
        <v>408</v>
      </c>
      <c r="B194" s="380">
        <v>0</v>
      </c>
      <c r="C194" s="381">
        <v>3.9761799999999998</v>
      </c>
      <c r="D194" s="381">
        <v>3.9761799999999998</v>
      </c>
      <c r="E194" s="382">
        <v>0</v>
      </c>
      <c r="F194" s="380">
        <v>0</v>
      </c>
      <c r="G194" s="381">
        <v>0</v>
      </c>
      <c r="H194" s="381">
        <v>0</v>
      </c>
      <c r="I194" s="381">
        <v>1.0969500000000001</v>
      </c>
      <c r="J194" s="381">
        <v>1.0969500000000001</v>
      </c>
      <c r="K194" s="383">
        <v>0</v>
      </c>
      <c r="L194" s="123"/>
      <c r="M194" s="379" t="str">
        <f t="shared" si="2"/>
        <v/>
      </c>
    </row>
    <row r="195" spans="1:13" ht="14.45" customHeight="1" x14ac:dyDescent="0.2">
      <c r="A195" s="384" t="s">
        <v>409</v>
      </c>
      <c r="B195" s="380">
        <v>0</v>
      </c>
      <c r="C195" s="381">
        <v>0.6</v>
      </c>
      <c r="D195" s="381">
        <v>0.6</v>
      </c>
      <c r="E195" s="382">
        <v>0</v>
      </c>
      <c r="F195" s="380">
        <v>0</v>
      </c>
      <c r="G195" s="381">
        <v>0</v>
      </c>
      <c r="H195" s="381">
        <v>0</v>
      </c>
      <c r="I195" s="381">
        <v>0</v>
      </c>
      <c r="J195" s="381">
        <v>0</v>
      </c>
      <c r="K195" s="383">
        <v>0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0.6</v>
      </c>
      <c r="D196" s="381">
        <v>0.6</v>
      </c>
      <c r="E196" s="382">
        <v>0</v>
      </c>
      <c r="F196" s="380">
        <v>0</v>
      </c>
      <c r="G196" s="381">
        <v>0</v>
      </c>
      <c r="H196" s="381">
        <v>0</v>
      </c>
      <c r="I196" s="381">
        <v>0</v>
      </c>
      <c r="J196" s="381">
        <v>0</v>
      </c>
      <c r="K196" s="383">
        <v>0</v>
      </c>
      <c r="L196" s="123"/>
      <c r="M196" s="379" t="str">
        <f t="shared" si="2"/>
        <v/>
      </c>
    </row>
    <row r="197" spans="1:13" ht="14.45" customHeight="1" x14ac:dyDescent="0.2">
      <c r="A197" s="384" t="s">
        <v>411</v>
      </c>
      <c r="B197" s="380">
        <v>0</v>
      </c>
      <c r="C197" s="381">
        <v>0.6</v>
      </c>
      <c r="D197" s="381">
        <v>0.6</v>
      </c>
      <c r="E197" s="382">
        <v>0</v>
      </c>
      <c r="F197" s="380">
        <v>0</v>
      </c>
      <c r="G197" s="381">
        <v>0</v>
      </c>
      <c r="H197" s="381">
        <v>0</v>
      </c>
      <c r="I197" s="381">
        <v>0</v>
      </c>
      <c r="J197" s="381">
        <v>0</v>
      </c>
      <c r="K197" s="383">
        <v>0</v>
      </c>
      <c r="L197" s="123"/>
      <c r="M197" s="379" t="str">
        <f t="shared" si="2"/>
        <v>X</v>
      </c>
    </row>
    <row r="198" spans="1:13" ht="14.45" customHeight="1" x14ac:dyDescent="0.2">
      <c r="A198" s="384" t="s">
        <v>412</v>
      </c>
      <c r="B198" s="380">
        <v>0</v>
      </c>
      <c r="C198" s="381">
        <v>0.6</v>
      </c>
      <c r="D198" s="381">
        <v>0.6</v>
      </c>
      <c r="E198" s="382">
        <v>0</v>
      </c>
      <c r="F198" s="380">
        <v>0</v>
      </c>
      <c r="G198" s="381">
        <v>0</v>
      </c>
      <c r="H198" s="381">
        <v>0</v>
      </c>
      <c r="I198" s="381">
        <v>0</v>
      </c>
      <c r="J198" s="381">
        <v>0</v>
      </c>
      <c r="K198" s="383">
        <v>0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84" t="s">
        <v>413</v>
      </c>
      <c r="B199" s="380">
        <v>81.552847200000002</v>
      </c>
      <c r="C199" s="381">
        <v>785.23751000000004</v>
      </c>
      <c r="D199" s="381">
        <v>703.68466280000007</v>
      </c>
      <c r="E199" s="382">
        <v>9.6285725999766196</v>
      </c>
      <c r="F199" s="380">
        <v>0</v>
      </c>
      <c r="G199" s="381">
        <v>0</v>
      </c>
      <c r="H199" s="381">
        <v>84.45223</v>
      </c>
      <c r="I199" s="381">
        <v>249.59781000000001</v>
      </c>
      <c r="J199" s="381">
        <v>249.59781000000001</v>
      </c>
      <c r="K199" s="383">
        <v>0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81.552847200000002</v>
      </c>
      <c r="C200" s="381">
        <v>785.23751000000004</v>
      </c>
      <c r="D200" s="381">
        <v>703.68466280000007</v>
      </c>
      <c r="E200" s="382">
        <v>9.6285725999766196</v>
      </c>
      <c r="F200" s="380">
        <v>0</v>
      </c>
      <c r="G200" s="381">
        <v>0</v>
      </c>
      <c r="H200" s="381">
        <v>84.45223</v>
      </c>
      <c r="I200" s="381">
        <v>249.59781000000001</v>
      </c>
      <c r="J200" s="381">
        <v>249.59781000000001</v>
      </c>
      <c r="K200" s="383">
        <v>0</v>
      </c>
      <c r="L200" s="123"/>
      <c r="M200" s="379" t="str">
        <f t="shared" si="3"/>
        <v/>
      </c>
    </row>
    <row r="201" spans="1:13" ht="14.45" customHeight="1" x14ac:dyDescent="0.2">
      <c r="A201" s="384" t="s">
        <v>415</v>
      </c>
      <c r="B201" s="380">
        <v>0</v>
      </c>
      <c r="C201" s="381">
        <v>-7.2357399999999998</v>
      </c>
      <c r="D201" s="381">
        <v>-7.2357399999999998</v>
      </c>
      <c r="E201" s="382">
        <v>0</v>
      </c>
      <c r="F201" s="380">
        <v>0</v>
      </c>
      <c r="G201" s="381">
        <v>0</v>
      </c>
      <c r="H201" s="381">
        <v>0</v>
      </c>
      <c r="I201" s="381">
        <v>-0.87839999999999996</v>
      </c>
      <c r="J201" s="381">
        <v>-0.87839999999999996</v>
      </c>
      <c r="K201" s="383">
        <v>0</v>
      </c>
      <c r="L201" s="123"/>
      <c r="M201" s="379" t="str">
        <f t="shared" si="3"/>
        <v>X</v>
      </c>
    </row>
    <row r="202" spans="1:13" ht="14.45" customHeight="1" x14ac:dyDescent="0.2">
      <c r="A202" s="384" t="s">
        <v>416</v>
      </c>
      <c r="B202" s="380">
        <v>0</v>
      </c>
      <c r="C202" s="381">
        <v>-7.2357399999999998</v>
      </c>
      <c r="D202" s="381">
        <v>-7.2357399999999998</v>
      </c>
      <c r="E202" s="382">
        <v>0</v>
      </c>
      <c r="F202" s="380">
        <v>0</v>
      </c>
      <c r="G202" s="381">
        <v>0</v>
      </c>
      <c r="H202" s="381">
        <v>0</v>
      </c>
      <c r="I202" s="381">
        <v>-0.87839999999999996</v>
      </c>
      <c r="J202" s="381">
        <v>-0.87839999999999996</v>
      </c>
      <c r="K202" s="383">
        <v>0</v>
      </c>
      <c r="L202" s="123"/>
      <c r="M202" s="379" t="str">
        <f t="shared" si="3"/>
        <v/>
      </c>
    </row>
    <row r="203" spans="1:13" ht="14.45" customHeight="1" x14ac:dyDescent="0.2">
      <c r="A203" s="384" t="s">
        <v>417</v>
      </c>
      <c r="B203" s="380">
        <v>80.287323600000008</v>
      </c>
      <c r="C203" s="381">
        <v>785.23751000000004</v>
      </c>
      <c r="D203" s="381">
        <v>704.95018640000001</v>
      </c>
      <c r="E203" s="382">
        <v>9.7803423353870524</v>
      </c>
      <c r="F203" s="380">
        <v>0</v>
      </c>
      <c r="G203" s="381">
        <v>0</v>
      </c>
      <c r="H203" s="381">
        <v>82.052229999999994</v>
      </c>
      <c r="I203" s="381">
        <v>247.19781</v>
      </c>
      <c r="J203" s="381">
        <v>247.19781</v>
      </c>
      <c r="K203" s="383">
        <v>0</v>
      </c>
      <c r="L203" s="123"/>
      <c r="M203" s="379" t="str">
        <f t="shared" si="3"/>
        <v>X</v>
      </c>
    </row>
    <row r="204" spans="1:13" ht="14.45" customHeight="1" x14ac:dyDescent="0.2">
      <c r="A204" s="384" t="s">
        <v>418</v>
      </c>
      <c r="B204" s="380">
        <v>3.5355600000000001E-2</v>
      </c>
      <c r="C204" s="381">
        <v>1.51725</v>
      </c>
      <c r="D204" s="381">
        <v>1.4818944000000001</v>
      </c>
      <c r="E204" s="382">
        <v>42.913993822760752</v>
      </c>
      <c r="F204" s="380">
        <v>0</v>
      </c>
      <c r="G204" s="381">
        <v>0</v>
      </c>
      <c r="H204" s="381">
        <v>0.38250000000000001</v>
      </c>
      <c r="I204" s="381">
        <v>0.54825000000000002</v>
      </c>
      <c r="J204" s="381">
        <v>0.54825000000000002</v>
      </c>
      <c r="K204" s="383">
        <v>0</v>
      </c>
      <c r="L204" s="123"/>
      <c r="M204" s="379" t="str">
        <f t="shared" si="3"/>
        <v/>
      </c>
    </row>
    <row r="205" spans="1:13" ht="14.45" customHeight="1" x14ac:dyDescent="0.2">
      <c r="A205" s="384" t="s">
        <v>419</v>
      </c>
      <c r="B205" s="380">
        <v>0</v>
      </c>
      <c r="C205" s="381">
        <v>359.23902000000004</v>
      </c>
      <c r="D205" s="381">
        <v>359.23902000000004</v>
      </c>
      <c r="E205" s="382">
        <v>0</v>
      </c>
      <c r="F205" s="380">
        <v>0</v>
      </c>
      <c r="G205" s="381">
        <v>0</v>
      </c>
      <c r="H205" s="381">
        <v>28.816950000000002</v>
      </c>
      <c r="I205" s="381">
        <v>139.46</v>
      </c>
      <c r="J205" s="381">
        <v>139.46</v>
      </c>
      <c r="K205" s="383">
        <v>0</v>
      </c>
      <c r="L205" s="123"/>
      <c r="M205" s="379" t="str">
        <f t="shared" si="3"/>
        <v/>
      </c>
    </row>
    <row r="206" spans="1:13" ht="14.45" customHeight="1" x14ac:dyDescent="0.2">
      <c r="A206" s="384" t="s">
        <v>420</v>
      </c>
      <c r="B206" s="380">
        <v>80.251967999999991</v>
      </c>
      <c r="C206" s="381">
        <v>67.318789999999993</v>
      </c>
      <c r="D206" s="381">
        <v>-12.933177999999998</v>
      </c>
      <c r="E206" s="382">
        <v>0.8388428555421843</v>
      </c>
      <c r="F206" s="380">
        <v>0</v>
      </c>
      <c r="G206" s="381">
        <v>0</v>
      </c>
      <c r="H206" s="381">
        <v>10.6</v>
      </c>
      <c r="I206" s="381">
        <v>19.911000000000001</v>
      </c>
      <c r="J206" s="381">
        <v>19.911000000000001</v>
      </c>
      <c r="K206" s="383">
        <v>0</v>
      </c>
      <c r="L206" s="123"/>
      <c r="M206" s="379" t="str">
        <f t="shared" si="3"/>
        <v/>
      </c>
    </row>
    <row r="207" spans="1:13" ht="14.45" customHeight="1" x14ac:dyDescent="0.2">
      <c r="A207" s="384" t="s">
        <v>421</v>
      </c>
      <c r="B207" s="380">
        <v>0</v>
      </c>
      <c r="C207" s="381">
        <v>280.17734999999999</v>
      </c>
      <c r="D207" s="381">
        <v>280.17734999999999</v>
      </c>
      <c r="E207" s="382">
        <v>0</v>
      </c>
      <c r="F207" s="380">
        <v>0</v>
      </c>
      <c r="G207" s="381">
        <v>0</v>
      </c>
      <c r="H207" s="381">
        <v>42.252780000000001</v>
      </c>
      <c r="I207" s="381">
        <v>87.278559999999999</v>
      </c>
      <c r="J207" s="381">
        <v>87.278559999999999</v>
      </c>
      <c r="K207" s="383">
        <v>0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76.985100000000003</v>
      </c>
      <c r="D208" s="381">
        <v>76.985100000000003</v>
      </c>
      <c r="E208" s="382">
        <v>0</v>
      </c>
      <c r="F208" s="380">
        <v>0</v>
      </c>
      <c r="G208" s="381">
        <v>0</v>
      </c>
      <c r="H208" s="381">
        <v>0</v>
      </c>
      <c r="I208" s="381">
        <v>0</v>
      </c>
      <c r="J208" s="381">
        <v>0</v>
      </c>
      <c r="K208" s="383">
        <v>0</v>
      </c>
      <c r="L208" s="123"/>
      <c r="M208" s="379" t="str">
        <f t="shared" si="3"/>
        <v/>
      </c>
    </row>
    <row r="209" spans="1:13" ht="14.45" customHeight="1" x14ac:dyDescent="0.2">
      <c r="A209" s="384" t="s">
        <v>423</v>
      </c>
      <c r="B209" s="380">
        <v>1.2655236000000001</v>
      </c>
      <c r="C209" s="381">
        <v>0</v>
      </c>
      <c r="D209" s="381">
        <v>-1.2655236000000001</v>
      </c>
      <c r="E209" s="382">
        <v>0</v>
      </c>
      <c r="F209" s="380">
        <v>0</v>
      </c>
      <c r="G209" s="381">
        <v>0</v>
      </c>
      <c r="H209" s="381">
        <v>2.4</v>
      </c>
      <c r="I209" s="381">
        <v>2.4</v>
      </c>
      <c r="J209" s="381">
        <v>2.4</v>
      </c>
      <c r="K209" s="383">
        <v>0</v>
      </c>
      <c r="L209" s="123"/>
      <c r="M209" s="379" t="str">
        <f t="shared" si="3"/>
        <v>X</v>
      </c>
    </row>
    <row r="210" spans="1:13" ht="14.45" customHeight="1" x14ac:dyDescent="0.2">
      <c r="A210" s="384" t="s">
        <v>424</v>
      </c>
      <c r="B210" s="380">
        <v>1.2655236000000001</v>
      </c>
      <c r="C210" s="381">
        <v>0</v>
      </c>
      <c r="D210" s="381">
        <v>-1.2655236000000001</v>
      </c>
      <c r="E210" s="382">
        <v>0</v>
      </c>
      <c r="F210" s="380">
        <v>0</v>
      </c>
      <c r="G210" s="381">
        <v>0</v>
      </c>
      <c r="H210" s="381">
        <v>2.4</v>
      </c>
      <c r="I210" s="381">
        <v>2.4</v>
      </c>
      <c r="J210" s="381">
        <v>2.4</v>
      </c>
      <c r="K210" s="383">
        <v>0</v>
      </c>
      <c r="L210" s="123"/>
      <c r="M210" s="379" t="str">
        <f t="shared" si="3"/>
        <v/>
      </c>
    </row>
    <row r="211" spans="1:13" ht="14.45" customHeight="1" x14ac:dyDescent="0.2">
      <c r="A211" s="384" t="s">
        <v>425</v>
      </c>
      <c r="B211" s="380">
        <v>0</v>
      </c>
      <c r="C211" s="381">
        <v>7.2357399999999998</v>
      </c>
      <c r="D211" s="381">
        <v>7.2357399999999998</v>
      </c>
      <c r="E211" s="382">
        <v>0</v>
      </c>
      <c r="F211" s="380">
        <v>0</v>
      </c>
      <c r="G211" s="381">
        <v>0</v>
      </c>
      <c r="H211" s="381">
        <v>0</v>
      </c>
      <c r="I211" s="381">
        <v>0.87839999999999996</v>
      </c>
      <c r="J211" s="381">
        <v>0.87839999999999996</v>
      </c>
      <c r="K211" s="383">
        <v>0</v>
      </c>
      <c r="L211" s="123"/>
      <c r="M211" s="379" t="str">
        <f t="shared" si="3"/>
        <v>X</v>
      </c>
    </row>
    <row r="212" spans="1:13" ht="14.45" customHeight="1" x14ac:dyDescent="0.2">
      <c r="A212" s="384" t="s">
        <v>426</v>
      </c>
      <c r="B212" s="380">
        <v>0</v>
      </c>
      <c r="C212" s="381">
        <v>7.2357399999999998</v>
      </c>
      <c r="D212" s="381">
        <v>7.2357399999999998</v>
      </c>
      <c r="E212" s="382">
        <v>0</v>
      </c>
      <c r="F212" s="380">
        <v>0</v>
      </c>
      <c r="G212" s="381">
        <v>0</v>
      </c>
      <c r="H212" s="381">
        <v>0</v>
      </c>
      <c r="I212" s="381">
        <v>0.87839999999999996</v>
      </c>
      <c r="J212" s="381">
        <v>0.87839999999999996</v>
      </c>
      <c r="K212" s="383">
        <v>0</v>
      </c>
      <c r="L212" s="123"/>
      <c r="M212" s="379" t="str">
        <f t="shared" si="3"/>
        <v/>
      </c>
    </row>
    <row r="213" spans="1:13" ht="14.45" customHeight="1" x14ac:dyDescent="0.2">
      <c r="A213" s="384" t="s">
        <v>427</v>
      </c>
      <c r="B213" s="380">
        <v>4908.8801451999998</v>
      </c>
      <c r="C213" s="381">
        <v>4674.0084399999905</v>
      </c>
      <c r="D213" s="381">
        <v>-234.87170520000927</v>
      </c>
      <c r="E213" s="382">
        <v>0.95215370955233625</v>
      </c>
      <c r="F213" s="380">
        <v>4485.2608559999999</v>
      </c>
      <c r="G213" s="381">
        <v>1868.8586899999998</v>
      </c>
      <c r="H213" s="381">
        <v>395.38794999999999</v>
      </c>
      <c r="I213" s="381">
        <v>2040.39924</v>
      </c>
      <c r="J213" s="381">
        <v>171.54055000000017</v>
      </c>
      <c r="K213" s="383">
        <v>0.45491205651295125</v>
      </c>
      <c r="L213" s="123"/>
      <c r="M213" s="379" t="str">
        <f t="shared" si="3"/>
        <v/>
      </c>
    </row>
    <row r="214" spans="1:13" ht="14.45" customHeight="1" x14ac:dyDescent="0.2">
      <c r="A214" s="384" t="s">
        <v>428</v>
      </c>
      <c r="B214" s="380">
        <v>4898.3847310000001</v>
      </c>
      <c r="C214" s="381">
        <v>4629.23962999999</v>
      </c>
      <c r="D214" s="381">
        <v>-269.14510100001007</v>
      </c>
      <c r="E214" s="382">
        <v>0.94505431570193055</v>
      </c>
      <c r="F214" s="380">
        <v>4485.2608559999999</v>
      </c>
      <c r="G214" s="381">
        <v>1868.8586899999998</v>
      </c>
      <c r="H214" s="381">
        <v>375.26322999999996</v>
      </c>
      <c r="I214" s="381">
        <v>1872.1808799999999</v>
      </c>
      <c r="J214" s="381">
        <v>3.3221900000000915</v>
      </c>
      <c r="K214" s="383">
        <v>0.41740735714302007</v>
      </c>
      <c r="L214" s="123"/>
      <c r="M214" s="379" t="str">
        <f t="shared" si="3"/>
        <v/>
      </c>
    </row>
    <row r="215" spans="1:13" ht="14.45" customHeight="1" x14ac:dyDescent="0.2">
      <c r="A215" s="384" t="s">
        <v>429</v>
      </c>
      <c r="B215" s="380">
        <v>0</v>
      </c>
      <c r="C215" s="381">
        <v>-24.231729999999999</v>
      </c>
      <c r="D215" s="381">
        <v>-24.231729999999999</v>
      </c>
      <c r="E215" s="382">
        <v>0</v>
      </c>
      <c r="F215" s="380">
        <v>0</v>
      </c>
      <c r="G215" s="381">
        <v>0</v>
      </c>
      <c r="H215" s="381">
        <v>0</v>
      </c>
      <c r="I215" s="381">
        <v>-6.53172</v>
      </c>
      <c r="J215" s="381">
        <v>-6.53172</v>
      </c>
      <c r="K215" s="383">
        <v>0</v>
      </c>
      <c r="L215" s="123"/>
      <c r="M215" s="379" t="str">
        <f t="shared" si="3"/>
        <v>X</v>
      </c>
    </row>
    <row r="216" spans="1:13" ht="14.45" customHeight="1" x14ac:dyDescent="0.2">
      <c r="A216" s="384" t="s">
        <v>430</v>
      </c>
      <c r="B216" s="380">
        <v>0</v>
      </c>
      <c r="C216" s="381">
        <v>-24.231729999999999</v>
      </c>
      <c r="D216" s="381">
        <v>-24.231729999999999</v>
      </c>
      <c r="E216" s="382">
        <v>0</v>
      </c>
      <c r="F216" s="380">
        <v>0</v>
      </c>
      <c r="G216" s="381">
        <v>0</v>
      </c>
      <c r="H216" s="381">
        <v>0</v>
      </c>
      <c r="I216" s="381">
        <v>-6.53172</v>
      </c>
      <c r="J216" s="381">
        <v>-6.53172</v>
      </c>
      <c r="K216" s="383">
        <v>0</v>
      </c>
      <c r="L216" s="123"/>
      <c r="M216" s="379" t="str">
        <f t="shared" si="3"/>
        <v/>
      </c>
    </row>
    <row r="217" spans="1:13" ht="14.45" customHeight="1" x14ac:dyDescent="0.2">
      <c r="A217" s="384" t="s">
        <v>431</v>
      </c>
      <c r="B217" s="380">
        <v>4898.3847310000001</v>
      </c>
      <c r="C217" s="381">
        <v>4628.7366300000003</v>
      </c>
      <c r="D217" s="381">
        <v>-269.64810099999977</v>
      </c>
      <c r="E217" s="382">
        <v>0.94495162879030303</v>
      </c>
      <c r="F217" s="380">
        <v>4485.2608559999999</v>
      </c>
      <c r="G217" s="381">
        <v>1868.8586899999998</v>
      </c>
      <c r="H217" s="381">
        <v>375.26322999999996</v>
      </c>
      <c r="I217" s="381">
        <v>1872.1808799999999</v>
      </c>
      <c r="J217" s="381">
        <v>3.3221900000000915</v>
      </c>
      <c r="K217" s="383">
        <v>0.41740735714302007</v>
      </c>
      <c r="L217" s="123"/>
      <c r="M217" s="379" t="str">
        <f t="shared" si="3"/>
        <v>X</v>
      </c>
    </row>
    <row r="218" spans="1:13" ht="14.45" customHeight="1" x14ac:dyDescent="0.2">
      <c r="A218" s="384" t="s">
        <v>432</v>
      </c>
      <c r="B218" s="380">
        <v>1649.7821921999998</v>
      </c>
      <c r="C218" s="381">
        <v>1298.1658500000001</v>
      </c>
      <c r="D218" s="381">
        <v>-351.61634219999974</v>
      </c>
      <c r="E218" s="382">
        <v>0.78687105251686829</v>
      </c>
      <c r="F218" s="380">
        <v>1296.6255156</v>
      </c>
      <c r="G218" s="381">
        <v>540.26063150000004</v>
      </c>
      <c r="H218" s="381">
        <v>108.253</v>
      </c>
      <c r="I218" s="381">
        <v>541.23577999999998</v>
      </c>
      <c r="J218" s="381">
        <v>0.97514849999993203</v>
      </c>
      <c r="K218" s="383">
        <v>0.41741873307926441</v>
      </c>
      <c r="L218" s="123"/>
      <c r="M218" s="379" t="str">
        <f t="shared" si="3"/>
        <v/>
      </c>
    </row>
    <row r="219" spans="1:13" ht="14.45" customHeight="1" x14ac:dyDescent="0.2">
      <c r="A219" s="384" t="s">
        <v>433</v>
      </c>
      <c r="B219" s="380">
        <v>861.1810084</v>
      </c>
      <c r="C219" s="381">
        <v>939.09699999999998</v>
      </c>
      <c r="D219" s="381">
        <v>77.915991599999984</v>
      </c>
      <c r="E219" s="382">
        <v>1.0904757430087331</v>
      </c>
      <c r="F219" s="380">
        <v>727.40900039999894</v>
      </c>
      <c r="G219" s="381">
        <v>303.08708349999955</v>
      </c>
      <c r="H219" s="381">
        <v>61.042000000000002</v>
      </c>
      <c r="I219" s="381">
        <v>305.20999999999998</v>
      </c>
      <c r="J219" s="381">
        <v>2.1229165000004286</v>
      </c>
      <c r="K219" s="383">
        <v>0.41958513000549397</v>
      </c>
      <c r="L219" s="123"/>
      <c r="M219" s="379" t="str">
        <f t="shared" si="3"/>
        <v/>
      </c>
    </row>
    <row r="220" spans="1:13" ht="14.45" customHeight="1" x14ac:dyDescent="0.2">
      <c r="A220" s="384" t="s">
        <v>434</v>
      </c>
      <c r="B220" s="380">
        <v>2248.0820003999997</v>
      </c>
      <c r="C220" s="381">
        <v>2247.3690000000001</v>
      </c>
      <c r="D220" s="381">
        <v>-0.71300039999960063</v>
      </c>
      <c r="E220" s="382">
        <v>0.99968284057259804</v>
      </c>
      <c r="F220" s="380">
        <v>2315.4849996000003</v>
      </c>
      <c r="G220" s="381">
        <v>964.78541650000011</v>
      </c>
      <c r="H220" s="381">
        <v>193.99</v>
      </c>
      <c r="I220" s="381">
        <v>965.81600000000003</v>
      </c>
      <c r="J220" s="381">
        <v>1.0305834999999206</v>
      </c>
      <c r="K220" s="383">
        <v>0.41711174987825211</v>
      </c>
      <c r="L220" s="123"/>
      <c r="M220" s="379" t="str">
        <f t="shared" si="3"/>
        <v/>
      </c>
    </row>
    <row r="221" spans="1:13" ht="14.45" customHeight="1" x14ac:dyDescent="0.2">
      <c r="A221" s="384" t="s">
        <v>435</v>
      </c>
      <c r="B221" s="380">
        <v>139.33953</v>
      </c>
      <c r="C221" s="381">
        <v>144.10478000000001</v>
      </c>
      <c r="D221" s="381">
        <v>4.7652500000000089</v>
      </c>
      <c r="E221" s="382">
        <v>1.0341988379033573</v>
      </c>
      <c r="F221" s="380">
        <v>145.74134039999998</v>
      </c>
      <c r="G221" s="381">
        <v>60.725558499999998</v>
      </c>
      <c r="H221" s="381">
        <v>11.97823</v>
      </c>
      <c r="I221" s="381">
        <v>59.9191</v>
      </c>
      <c r="J221" s="381">
        <v>-0.80645849999999797</v>
      </c>
      <c r="K221" s="383">
        <v>0.41113317494917184</v>
      </c>
      <c r="L221" s="123"/>
      <c r="M221" s="379" t="str">
        <f t="shared" si="3"/>
        <v/>
      </c>
    </row>
    <row r="222" spans="1:13" ht="14.45" customHeight="1" x14ac:dyDescent="0.2">
      <c r="A222" s="384" t="s">
        <v>436</v>
      </c>
      <c r="B222" s="380">
        <v>0</v>
      </c>
      <c r="C222" s="381">
        <v>0.503</v>
      </c>
      <c r="D222" s="381">
        <v>0.503</v>
      </c>
      <c r="E222" s="382">
        <v>0</v>
      </c>
      <c r="F222" s="380">
        <v>0</v>
      </c>
      <c r="G222" s="381">
        <v>0</v>
      </c>
      <c r="H222" s="381">
        <v>0</v>
      </c>
      <c r="I222" s="381">
        <v>0</v>
      </c>
      <c r="J222" s="381">
        <v>0</v>
      </c>
      <c r="K222" s="383">
        <v>0</v>
      </c>
      <c r="L222" s="123"/>
      <c r="M222" s="379" t="str">
        <f t="shared" si="3"/>
        <v>X</v>
      </c>
    </row>
    <row r="223" spans="1:13" ht="14.45" customHeight="1" x14ac:dyDescent="0.2">
      <c r="A223" s="384" t="s">
        <v>437</v>
      </c>
      <c r="B223" s="380">
        <v>0</v>
      </c>
      <c r="C223" s="381">
        <v>0.503</v>
      </c>
      <c r="D223" s="381">
        <v>0.503</v>
      </c>
      <c r="E223" s="382">
        <v>0</v>
      </c>
      <c r="F223" s="380">
        <v>0</v>
      </c>
      <c r="G223" s="381">
        <v>0</v>
      </c>
      <c r="H223" s="381">
        <v>0</v>
      </c>
      <c r="I223" s="381">
        <v>0</v>
      </c>
      <c r="J223" s="381">
        <v>0</v>
      </c>
      <c r="K223" s="383">
        <v>0</v>
      </c>
      <c r="L223" s="123"/>
      <c r="M223" s="379" t="str">
        <f t="shared" si="3"/>
        <v/>
      </c>
    </row>
    <row r="224" spans="1:13" ht="14.45" customHeight="1" x14ac:dyDescent="0.2">
      <c r="A224" s="384" t="s">
        <v>438</v>
      </c>
      <c r="B224" s="380">
        <v>0</v>
      </c>
      <c r="C224" s="381">
        <v>24.231729999999999</v>
      </c>
      <c r="D224" s="381">
        <v>24.231729999999999</v>
      </c>
      <c r="E224" s="382">
        <v>0</v>
      </c>
      <c r="F224" s="380">
        <v>0</v>
      </c>
      <c r="G224" s="381">
        <v>0</v>
      </c>
      <c r="H224" s="381">
        <v>0</v>
      </c>
      <c r="I224" s="381">
        <v>6.53172</v>
      </c>
      <c r="J224" s="381">
        <v>6.53172</v>
      </c>
      <c r="K224" s="383">
        <v>0</v>
      </c>
      <c r="L224" s="123"/>
      <c r="M224" s="379" t="str">
        <f t="shared" si="3"/>
        <v>X</v>
      </c>
    </row>
    <row r="225" spans="1:13" ht="14.45" customHeight="1" x14ac:dyDescent="0.2">
      <c r="A225" s="384" t="s">
        <v>439</v>
      </c>
      <c r="B225" s="380">
        <v>0</v>
      </c>
      <c r="C225" s="381">
        <v>24.231729999999999</v>
      </c>
      <c r="D225" s="381">
        <v>24.231729999999999</v>
      </c>
      <c r="E225" s="382">
        <v>0</v>
      </c>
      <c r="F225" s="380">
        <v>0</v>
      </c>
      <c r="G225" s="381">
        <v>0</v>
      </c>
      <c r="H225" s="381">
        <v>0</v>
      </c>
      <c r="I225" s="381">
        <v>6.53172</v>
      </c>
      <c r="J225" s="381">
        <v>6.53172</v>
      </c>
      <c r="K225" s="383">
        <v>0</v>
      </c>
      <c r="L225" s="123"/>
      <c r="M225" s="379" t="str">
        <f t="shared" si="3"/>
        <v/>
      </c>
    </row>
    <row r="226" spans="1:13" ht="14.45" customHeight="1" x14ac:dyDescent="0.2">
      <c r="A226" s="384" t="s">
        <v>440</v>
      </c>
      <c r="B226" s="380">
        <v>10.495414199999999</v>
      </c>
      <c r="C226" s="381">
        <v>44.768809999999995</v>
      </c>
      <c r="D226" s="381">
        <v>34.273395799999996</v>
      </c>
      <c r="E226" s="382">
        <v>4.2655591429635997</v>
      </c>
      <c r="F226" s="380">
        <v>0</v>
      </c>
      <c r="G226" s="381">
        <v>0</v>
      </c>
      <c r="H226" s="381">
        <v>20.12472</v>
      </c>
      <c r="I226" s="381">
        <v>168.21835999999999</v>
      </c>
      <c r="J226" s="381">
        <v>168.21835999999999</v>
      </c>
      <c r="K226" s="383">
        <v>0</v>
      </c>
      <c r="L226" s="123"/>
      <c r="M226" s="379" t="str">
        <f t="shared" si="3"/>
        <v/>
      </c>
    </row>
    <row r="227" spans="1:13" ht="14.45" customHeight="1" x14ac:dyDescent="0.2">
      <c r="A227" s="384" t="s">
        <v>441</v>
      </c>
      <c r="B227" s="380">
        <v>0</v>
      </c>
      <c r="C227" s="381">
        <v>-0.41325000000000001</v>
      </c>
      <c r="D227" s="381">
        <v>-0.41325000000000001</v>
      </c>
      <c r="E227" s="382">
        <v>0</v>
      </c>
      <c r="F227" s="380">
        <v>0</v>
      </c>
      <c r="G227" s="381">
        <v>0</v>
      </c>
      <c r="H227" s="381">
        <v>0</v>
      </c>
      <c r="I227" s="381">
        <v>0</v>
      </c>
      <c r="J227" s="381">
        <v>0</v>
      </c>
      <c r="K227" s="383">
        <v>0</v>
      </c>
      <c r="L227" s="123"/>
      <c r="M227" s="379" t="str">
        <f t="shared" si="3"/>
        <v>X</v>
      </c>
    </row>
    <row r="228" spans="1:13" ht="14.45" customHeight="1" x14ac:dyDescent="0.2">
      <c r="A228" s="384" t="s">
        <v>442</v>
      </c>
      <c r="B228" s="380">
        <v>0</v>
      </c>
      <c r="C228" s="381">
        <v>-0.41325000000000001</v>
      </c>
      <c r="D228" s="381">
        <v>-0.41325000000000001</v>
      </c>
      <c r="E228" s="382">
        <v>0</v>
      </c>
      <c r="F228" s="380">
        <v>0</v>
      </c>
      <c r="G228" s="381">
        <v>0</v>
      </c>
      <c r="H228" s="381">
        <v>0</v>
      </c>
      <c r="I228" s="381">
        <v>0</v>
      </c>
      <c r="J228" s="381">
        <v>0</v>
      </c>
      <c r="K228" s="383">
        <v>0</v>
      </c>
      <c r="L228" s="123"/>
      <c r="M228" s="379" t="str">
        <f t="shared" si="3"/>
        <v/>
      </c>
    </row>
    <row r="229" spans="1:13" ht="14.45" customHeight="1" x14ac:dyDescent="0.2">
      <c r="A229" s="384" t="s">
        <v>443</v>
      </c>
      <c r="B229" s="380">
        <v>0</v>
      </c>
      <c r="C229" s="381">
        <v>0</v>
      </c>
      <c r="D229" s="381">
        <v>0</v>
      </c>
      <c r="E229" s="382">
        <v>0</v>
      </c>
      <c r="F229" s="380">
        <v>0</v>
      </c>
      <c r="G229" s="381">
        <v>0</v>
      </c>
      <c r="H229" s="381">
        <v>0</v>
      </c>
      <c r="I229" s="381">
        <v>57.115360000000003</v>
      </c>
      <c r="J229" s="381">
        <v>57.115360000000003</v>
      </c>
      <c r="K229" s="383">
        <v>0</v>
      </c>
      <c r="L229" s="123"/>
      <c r="M229" s="379" t="str">
        <f t="shared" si="3"/>
        <v>X</v>
      </c>
    </row>
    <row r="230" spans="1:13" ht="14.45" customHeight="1" x14ac:dyDescent="0.2">
      <c r="A230" s="384" t="s">
        <v>444</v>
      </c>
      <c r="B230" s="380">
        <v>0</v>
      </c>
      <c r="C230" s="381">
        <v>0</v>
      </c>
      <c r="D230" s="381">
        <v>0</v>
      </c>
      <c r="E230" s="382">
        <v>0</v>
      </c>
      <c r="F230" s="380">
        <v>0</v>
      </c>
      <c r="G230" s="381">
        <v>0</v>
      </c>
      <c r="H230" s="381">
        <v>0</v>
      </c>
      <c r="I230" s="381">
        <v>57.115360000000003</v>
      </c>
      <c r="J230" s="381">
        <v>57.115360000000003</v>
      </c>
      <c r="K230" s="383">
        <v>0</v>
      </c>
      <c r="L230" s="123"/>
      <c r="M230" s="379" t="str">
        <f t="shared" si="3"/>
        <v/>
      </c>
    </row>
    <row r="231" spans="1:13" ht="14.45" customHeight="1" x14ac:dyDescent="0.2">
      <c r="A231" s="384" t="s">
        <v>445</v>
      </c>
      <c r="B231" s="380">
        <v>0</v>
      </c>
      <c r="C231" s="381">
        <v>44.768809999999995</v>
      </c>
      <c r="D231" s="381">
        <v>44.768809999999995</v>
      </c>
      <c r="E231" s="382">
        <v>0</v>
      </c>
      <c r="F231" s="380">
        <v>0</v>
      </c>
      <c r="G231" s="381">
        <v>0</v>
      </c>
      <c r="H231" s="381">
        <v>13.5036</v>
      </c>
      <c r="I231" s="381">
        <v>55.035640000000001</v>
      </c>
      <c r="J231" s="381">
        <v>55.035640000000001</v>
      </c>
      <c r="K231" s="383">
        <v>0</v>
      </c>
      <c r="L231" s="123"/>
      <c r="M231" s="379" t="str">
        <f t="shared" si="3"/>
        <v>X</v>
      </c>
    </row>
    <row r="232" spans="1:13" ht="14.45" customHeight="1" x14ac:dyDescent="0.2">
      <c r="A232" s="384" t="s">
        <v>446</v>
      </c>
      <c r="B232" s="380">
        <v>0</v>
      </c>
      <c r="C232" s="381">
        <v>9</v>
      </c>
      <c r="D232" s="381">
        <v>9</v>
      </c>
      <c r="E232" s="382">
        <v>0</v>
      </c>
      <c r="F232" s="380">
        <v>0</v>
      </c>
      <c r="G232" s="381">
        <v>0</v>
      </c>
      <c r="H232" s="381">
        <v>0</v>
      </c>
      <c r="I232" s="381">
        <v>0</v>
      </c>
      <c r="J232" s="381">
        <v>0</v>
      </c>
      <c r="K232" s="383">
        <v>0</v>
      </c>
      <c r="L232" s="123"/>
      <c r="M232" s="379" t="str">
        <f t="shared" si="3"/>
        <v/>
      </c>
    </row>
    <row r="233" spans="1:13" ht="14.45" customHeight="1" x14ac:dyDescent="0.2">
      <c r="A233" s="384" t="s">
        <v>447</v>
      </c>
      <c r="B233" s="380">
        <v>0</v>
      </c>
      <c r="C233" s="381">
        <v>30.857419999999998</v>
      </c>
      <c r="D233" s="381">
        <v>30.857419999999998</v>
      </c>
      <c r="E233" s="382">
        <v>0</v>
      </c>
      <c r="F233" s="380">
        <v>0</v>
      </c>
      <c r="G233" s="381">
        <v>0</v>
      </c>
      <c r="H233" s="381">
        <v>13.5036</v>
      </c>
      <c r="I233" s="381">
        <v>55.035640000000001</v>
      </c>
      <c r="J233" s="381">
        <v>55.035640000000001</v>
      </c>
      <c r="K233" s="383">
        <v>0</v>
      </c>
      <c r="L233" s="123"/>
      <c r="M233" s="379" t="str">
        <f t="shared" si="3"/>
        <v/>
      </c>
    </row>
    <row r="234" spans="1:13" ht="14.45" customHeight="1" x14ac:dyDescent="0.2">
      <c r="A234" s="384" t="s">
        <v>448</v>
      </c>
      <c r="B234" s="380">
        <v>0</v>
      </c>
      <c r="C234" s="381">
        <v>4.9113899999999999</v>
      </c>
      <c r="D234" s="381">
        <v>4.9113899999999999</v>
      </c>
      <c r="E234" s="382">
        <v>0</v>
      </c>
      <c r="F234" s="380">
        <v>0</v>
      </c>
      <c r="G234" s="381">
        <v>0</v>
      </c>
      <c r="H234" s="381">
        <v>0</v>
      </c>
      <c r="I234" s="381">
        <v>0</v>
      </c>
      <c r="J234" s="381">
        <v>0</v>
      </c>
      <c r="K234" s="383">
        <v>0</v>
      </c>
      <c r="L234" s="123"/>
      <c r="M234" s="379" t="str">
        <f t="shared" si="3"/>
        <v/>
      </c>
    </row>
    <row r="235" spans="1:13" ht="14.45" customHeight="1" x14ac:dyDescent="0.2">
      <c r="A235" s="384" t="s">
        <v>449</v>
      </c>
      <c r="B235" s="380">
        <v>10.495414199999999</v>
      </c>
      <c r="C235" s="381">
        <v>0</v>
      </c>
      <c r="D235" s="381">
        <v>-10.495414199999999</v>
      </c>
      <c r="E235" s="382">
        <v>0</v>
      </c>
      <c r="F235" s="380">
        <v>0</v>
      </c>
      <c r="G235" s="381">
        <v>0</v>
      </c>
      <c r="H235" s="381">
        <v>0</v>
      </c>
      <c r="I235" s="381">
        <v>0</v>
      </c>
      <c r="J235" s="381">
        <v>0</v>
      </c>
      <c r="K235" s="383">
        <v>0</v>
      </c>
      <c r="L235" s="123"/>
      <c r="M235" s="379" t="str">
        <f t="shared" si="3"/>
        <v>X</v>
      </c>
    </row>
    <row r="236" spans="1:13" ht="14.45" customHeight="1" x14ac:dyDescent="0.2">
      <c r="A236" s="384" t="s">
        <v>450</v>
      </c>
      <c r="B236" s="380">
        <v>10.495414199999999</v>
      </c>
      <c r="C236" s="381">
        <v>0</v>
      </c>
      <c r="D236" s="381">
        <v>-10.495414199999999</v>
      </c>
      <c r="E236" s="382">
        <v>0</v>
      </c>
      <c r="F236" s="380">
        <v>0</v>
      </c>
      <c r="G236" s="381">
        <v>0</v>
      </c>
      <c r="H236" s="381">
        <v>0</v>
      </c>
      <c r="I236" s="381">
        <v>0</v>
      </c>
      <c r="J236" s="381">
        <v>0</v>
      </c>
      <c r="K236" s="383">
        <v>0</v>
      </c>
      <c r="L236" s="123"/>
      <c r="M236" s="379" t="str">
        <f t="shared" si="3"/>
        <v/>
      </c>
    </row>
    <row r="237" spans="1:13" ht="14.45" customHeight="1" x14ac:dyDescent="0.2">
      <c r="A237" s="384" t="s">
        <v>451</v>
      </c>
      <c r="B237" s="380">
        <v>0</v>
      </c>
      <c r="C237" s="381">
        <v>0</v>
      </c>
      <c r="D237" s="381">
        <v>0</v>
      </c>
      <c r="E237" s="382">
        <v>0</v>
      </c>
      <c r="F237" s="380">
        <v>0</v>
      </c>
      <c r="G237" s="381">
        <v>0</v>
      </c>
      <c r="H237" s="381">
        <v>6.6211199999999995</v>
      </c>
      <c r="I237" s="381">
        <v>49.871360000000003</v>
      </c>
      <c r="J237" s="381">
        <v>49.871360000000003</v>
      </c>
      <c r="K237" s="383">
        <v>0</v>
      </c>
      <c r="L237" s="123"/>
      <c r="M237" s="379" t="str">
        <f t="shared" si="3"/>
        <v>X</v>
      </c>
    </row>
    <row r="238" spans="1:13" ht="14.45" customHeight="1" x14ac:dyDescent="0.2">
      <c r="A238" s="384" t="s">
        <v>452</v>
      </c>
      <c r="B238" s="380">
        <v>0</v>
      </c>
      <c r="C238" s="381">
        <v>0</v>
      </c>
      <c r="D238" s="381">
        <v>0</v>
      </c>
      <c r="E238" s="382">
        <v>0</v>
      </c>
      <c r="F238" s="380">
        <v>0</v>
      </c>
      <c r="G238" s="381">
        <v>0</v>
      </c>
      <c r="H238" s="381">
        <v>6.6211199999999995</v>
      </c>
      <c r="I238" s="381">
        <v>49.871360000000003</v>
      </c>
      <c r="J238" s="381">
        <v>49.871360000000003</v>
      </c>
      <c r="K238" s="383">
        <v>0</v>
      </c>
      <c r="L238" s="123"/>
      <c r="M238" s="379" t="str">
        <f t="shared" si="3"/>
        <v/>
      </c>
    </row>
    <row r="239" spans="1:13" ht="14.45" customHeight="1" x14ac:dyDescent="0.2">
      <c r="A239" s="384" t="s">
        <v>453</v>
      </c>
      <c r="B239" s="380">
        <v>0</v>
      </c>
      <c r="C239" s="381">
        <v>0</v>
      </c>
      <c r="D239" s="381">
        <v>0</v>
      </c>
      <c r="E239" s="382">
        <v>0</v>
      </c>
      <c r="F239" s="380">
        <v>0</v>
      </c>
      <c r="G239" s="381">
        <v>0</v>
      </c>
      <c r="H239" s="381">
        <v>0</v>
      </c>
      <c r="I239" s="381">
        <v>6.1959999999999997</v>
      </c>
      <c r="J239" s="381">
        <v>6.1959999999999997</v>
      </c>
      <c r="K239" s="383">
        <v>0</v>
      </c>
      <c r="L239" s="123"/>
      <c r="M239" s="379" t="str">
        <f t="shared" si="3"/>
        <v>X</v>
      </c>
    </row>
    <row r="240" spans="1:13" ht="14.45" customHeight="1" x14ac:dyDescent="0.2">
      <c r="A240" s="384" t="s">
        <v>454</v>
      </c>
      <c r="B240" s="380">
        <v>0</v>
      </c>
      <c r="C240" s="381">
        <v>0</v>
      </c>
      <c r="D240" s="381">
        <v>0</v>
      </c>
      <c r="E240" s="382">
        <v>0</v>
      </c>
      <c r="F240" s="380">
        <v>0</v>
      </c>
      <c r="G240" s="381">
        <v>0</v>
      </c>
      <c r="H240" s="381">
        <v>0</v>
      </c>
      <c r="I240" s="381">
        <v>6.1959999999999997</v>
      </c>
      <c r="J240" s="381">
        <v>6.1959999999999997</v>
      </c>
      <c r="K240" s="383">
        <v>0</v>
      </c>
      <c r="L240" s="123"/>
      <c r="M240" s="379" t="str">
        <f t="shared" si="3"/>
        <v/>
      </c>
    </row>
    <row r="241" spans="1:13" ht="14.45" customHeight="1" x14ac:dyDescent="0.2">
      <c r="A241" s="384" t="s">
        <v>455</v>
      </c>
      <c r="B241" s="380">
        <v>0</v>
      </c>
      <c r="C241" s="381">
        <v>0.41325000000000001</v>
      </c>
      <c r="D241" s="381">
        <v>0.41325000000000001</v>
      </c>
      <c r="E241" s="382">
        <v>0</v>
      </c>
      <c r="F241" s="380">
        <v>0</v>
      </c>
      <c r="G241" s="381">
        <v>0</v>
      </c>
      <c r="H241" s="381">
        <v>0</v>
      </c>
      <c r="I241" s="381">
        <v>0</v>
      </c>
      <c r="J241" s="381">
        <v>0</v>
      </c>
      <c r="K241" s="383">
        <v>0</v>
      </c>
      <c r="L241" s="123"/>
      <c r="M241" s="379" t="str">
        <f t="shared" si="3"/>
        <v>X</v>
      </c>
    </row>
    <row r="242" spans="1:13" ht="14.45" customHeight="1" x14ac:dyDescent="0.2">
      <c r="A242" s="384" t="s">
        <v>456</v>
      </c>
      <c r="B242" s="380">
        <v>0</v>
      </c>
      <c r="C242" s="381">
        <v>0.41325000000000001</v>
      </c>
      <c r="D242" s="381">
        <v>0.41325000000000001</v>
      </c>
      <c r="E242" s="382">
        <v>0</v>
      </c>
      <c r="F242" s="380">
        <v>0</v>
      </c>
      <c r="G242" s="381">
        <v>0</v>
      </c>
      <c r="H242" s="381">
        <v>0</v>
      </c>
      <c r="I242" s="381">
        <v>0</v>
      </c>
      <c r="J242" s="381">
        <v>0</v>
      </c>
      <c r="K242" s="383">
        <v>0</v>
      </c>
      <c r="L242" s="123"/>
      <c r="M242" s="379" t="str">
        <f t="shared" si="3"/>
        <v/>
      </c>
    </row>
    <row r="243" spans="1:13" ht="14.45" customHeight="1" x14ac:dyDescent="0.2">
      <c r="A243" s="384" t="s">
        <v>457</v>
      </c>
      <c r="B243" s="380">
        <v>4.4915519999999995</v>
      </c>
      <c r="C243" s="381">
        <v>12.35581</v>
      </c>
      <c r="D243" s="381">
        <v>7.8642580000000004</v>
      </c>
      <c r="E243" s="382">
        <v>2.7508999116563722</v>
      </c>
      <c r="F243" s="380">
        <v>0</v>
      </c>
      <c r="G243" s="381">
        <v>0</v>
      </c>
      <c r="H243" s="381">
        <v>0</v>
      </c>
      <c r="I243" s="381">
        <v>7.9176899999999995</v>
      </c>
      <c r="J243" s="381">
        <v>7.9176899999999995</v>
      </c>
      <c r="K243" s="383">
        <v>0</v>
      </c>
      <c r="L243" s="123"/>
      <c r="M243" s="379" t="str">
        <f t="shared" si="3"/>
        <v/>
      </c>
    </row>
    <row r="244" spans="1:13" ht="14.45" customHeight="1" x14ac:dyDescent="0.2">
      <c r="A244" s="384" t="s">
        <v>458</v>
      </c>
      <c r="B244" s="380">
        <v>4.4915519999999995</v>
      </c>
      <c r="C244" s="381">
        <v>12.35581</v>
      </c>
      <c r="D244" s="381">
        <v>7.8642580000000004</v>
      </c>
      <c r="E244" s="382">
        <v>2.7508999116563722</v>
      </c>
      <c r="F244" s="380">
        <v>0</v>
      </c>
      <c r="G244" s="381">
        <v>0</v>
      </c>
      <c r="H244" s="381">
        <v>0</v>
      </c>
      <c r="I244" s="381">
        <v>7.9176899999999995</v>
      </c>
      <c r="J244" s="381">
        <v>7.9176899999999995</v>
      </c>
      <c r="K244" s="383">
        <v>0</v>
      </c>
      <c r="L244" s="123"/>
      <c r="M244" s="379" t="str">
        <f t="shared" si="3"/>
        <v/>
      </c>
    </row>
    <row r="245" spans="1:13" ht="14.45" customHeight="1" x14ac:dyDescent="0.2">
      <c r="A245" s="384" t="s">
        <v>459</v>
      </c>
      <c r="B245" s="380">
        <v>4.4915519999999995</v>
      </c>
      <c r="C245" s="381">
        <v>12.35581</v>
      </c>
      <c r="D245" s="381">
        <v>7.8642580000000004</v>
      </c>
      <c r="E245" s="382">
        <v>2.7508999116563722</v>
      </c>
      <c r="F245" s="380">
        <v>0</v>
      </c>
      <c r="G245" s="381">
        <v>0</v>
      </c>
      <c r="H245" s="381">
        <v>0</v>
      </c>
      <c r="I245" s="381">
        <v>7.9176899999999995</v>
      </c>
      <c r="J245" s="381">
        <v>7.9176899999999995</v>
      </c>
      <c r="K245" s="383">
        <v>0</v>
      </c>
      <c r="L245" s="123"/>
      <c r="M245" s="379" t="str">
        <f t="shared" si="3"/>
        <v>X</v>
      </c>
    </row>
    <row r="246" spans="1:13" ht="14.45" customHeight="1" x14ac:dyDescent="0.2">
      <c r="A246" s="384" t="s">
        <v>460</v>
      </c>
      <c r="B246" s="380">
        <v>4.4915519999999995</v>
      </c>
      <c r="C246" s="381">
        <v>12.35581</v>
      </c>
      <c r="D246" s="381">
        <v>7.8642580000000004</v>
      </c>
      <c r="E246" s="382">
        <v>2.7508999116563722</v>
      </c>
      <c r="F246" s="380">
        <v>0</v>
      </c>
      <c r="G246" s="381">
        <v>0</v>
      </c>
      <c r="H246" s="381">
        <v>0</v>
      </c>
      <c r="I246" s="381">
        <v>7.9176899999999995</v>
      </c>
      <c r="J246" s="381">
        <v>7.9176899999999995</v>
      </c>
      <c r="K246" s="383">
        <v>0</v>
      </c>
      <c r="L246" s="123"/>
      <c r="M246" s="379" t="str">
        <f t="shared" si="3"/>
        <v/>
      </c>
    </row>
    <row r="247" spans="1:13" ht="14.45" customHeight="1" x14ac:dyDescent="0.2">
      <c r="A247" s="384" t="s">
        <v>461</v>
      </c>
      <c r="B247" s="380">
        <v>465998.19628149999</v>
      </c>
      <c r="C247" s="381">
        <v>446049.37232999998</v>
      </c>
      <c r="D247" s="381">
        <v>-19948.823951500002</v>
      </c>
      <c r="E247" s="382">
        <v>0.95719119921346363</v>
      </c>
      <c r="F247" s="380">
        <v>473445.76758350001</v>
      </c>
      <c r="G247" s="381">
        <v>197269.06982645832</v>
      </c>
      <c r="H247" s="381">
        <v>33812.499830000001</v>
      </c>
      <c r="I247" s="381">
        <v>190308.36627999999</v>
      </c>
      <c r="J247" s="381">
        <v>-6960.7035464583314</v>
      </c>
      <c r="K247" s="383">
        <v>0.40196444727206471</v>
      </c>
      <c r="L247" s="123"/>
      <c r="M247" s="379" t="str">
        <f t="shared" si="3"/>
        <v/>
      </c>
    </row>
    <row r="248" spans="1:13" ht="14.45" customHeight="1" x14ac:dyDescent="0.2">
      <c r="A248" s="384" t="s">
        <v>462</v>
      </c>
      <c r="B248" s="380">
        <v>464847.32491829997</v>
      </c>
      <c r="C248" s="381">
        <v>434833.57335000002</v>
      </c>
      <c r="D248" s="381">
        <v>-30013.751568299951</v>
      </c>
      <c r="E248" s="382">
        <v>0.93543309822515364</v>
      </c>
      <c r="F248" s="380">
        <v>472230.76758389996</v>
      </c>
      <c r="G248" s="381">
        <v>196762.819826625</v>
      </c>
      <c r="H248" s="381">
        <v>33727.29146</v>
      </c>
      <c r="I248" s="381">
        <v>181659.40159999998</v>
      </c>
      <c r="J248" s="381">
        <v>-15103.418226625014</v>
      </c>
      <c r="K248" s="383">
        <v>0.38468353624952034</v>
      </c>
      <c r="L248" s="123"/>
      <c r="M248" s="379" t="str">
        <f t="shared" si="3"/>
        <v/>
      </c>
    </row>
    <row r="249" spans="1:13" ht="14.45" customHeight="1" x14ac:dyDescent="0.2">
      <c r="A249" s="384" t="s">
        <v>463</v>
      </c>
      <c r="B249" s="380">
        <v>15090.320109599999</v>
      </c>
      <c r="C249" s="381">
        <v>17517.631329999997</v>
      </c>
      <c r="D249" s="381">
        <v>2427.3112203999972</v>
      </c>
      <c r="E249" s="382">
        <v>1.1608522021249779</v>
      </c>
      <c r="F249" s="380">
        <v>17403.767583099998</v>
      </c>
      <c r="G249" s="381">
        <v>7251.5698262916658</v>
      </c>
      <c r="H249" s="381">
        <v>1601.7848100000001</v>
      </c>
      <c r="I249" s="381">
        <v>7705.8032999999996</v>
      </c>
      <c r="J249" s="381">
        <v>454.2334737083338</v>
      </c>
      <c r="K249" s="383">
        <v>0.44276638740468771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40.320109199999997</v>
      </c>
      <c r="C250" s="381">
        <v>133.07549</v>
      </c>
      <c r="D250" s="381">
        <v>92.755380800000012</v>
      </c>
      <c r="E250" s="382">
        <v>3.3004744441515554</v>
      </c>
      <c r="F250" s="380">
        <v>29.854646899999999</v>
      </c>
      <c r="G250" s="381">
        <v>12.439436208333332</v>
      </c>
      <c r="H250" s="381">
        <v>0</v>
      </c>
      <c r="I250" s="381">
        <v>-0.25</v>
      </c>
      <c r="J250" s="381">
        <v>-12.689436208333332</v>
      </c>
      <c r="K250" s="383">
        <v>-8.3739057721027681E-3</v>
      </c>
      <c r="L250" s="123"/>
      <c r="M250" s="379" t="str">
        <f t="shared" si="3"/>
        <v>X</v>
      </c>
    </row>
    <row r="251" spans="1:13" ht="14.45" customHeight="1" x14ac:dyDescent="0.2">
      <c r="A251" s="384" t="s">
        <v>465</v>
      </c>
      <c r="B251" s="380">
        <v>38.800229600000002</v>
      </c>
      <c r="C251" s="381">
        <v>133.07545000000002</v>
      </c>
      <c r="D251" s="381">
        <v>94.275220400000023</v>
      </c>
      <c r="E251" s="382">
        <v>3.429759343485947</v>
      </c>
      <c r="F251" s="380">
        <v>28.0624921</v>
      </c>
      <c r="G251" s="381">
        <v>11.692705041666667</v>
      </c>
      <c r="H251" s="381">
        <v>0</v>
      </c>
      <c r="I251" s="381">
        <v>0</v>
      </c>
      <c r="J251" s="381">
        <v>-11.692705041666667</v>
      </c>
      <c r="K251" s="383">
        <v>0</v>
      </c>
      <c r="L251" s="123"/>
      <c r="M251" s="379" t="str">
        <f t="shared" si="3"/>
        <v/>
      </c>
    </row>
    <row r="252" spans="1:13" ht="14.45" customHeight="1" x14ac:dyDescent="0.2">
      <c r="A252" s="384" t="s">
        <v>466</v>
      </c>
      <c r="B252" s="380">
        <v>1.5198795999999999</v>
      </c>
      <c r="C252" s="381">
        <v>4.0000000000000003E-5</v>
      </c>
      <c r="D252" s="381">
        <v>-1.5198395999999998</v>
      </c>
      <c r="E252" s="382">
        <v>2.6317874126345274E-5</v>
      </c>
      <c r="F252" s="380">
        <v>1.7921548</v>
      </c>
      <c r="G252" s="381">
        <v>0.74673116666666661</v>
      </c>
      <c r="H252" s="381">
        <v>0</v>
      </c>
      <c r="I252" s="381">
        <v>-0.25</v>
      </c>
      <c r="J252" s="381">
        <v>-0.99673116666666661</v>
      </c>
      <c r="K252" s="383">
        <v>-0.13949687828305904</v>
      </c>
      <c r="L252" s="123"/>
      <c r="M252" s="379" t="str">
        <f t="shared" si="3"/>
        <v/>
      </c>
    </row>
    <row r="253" spans="1:13" ht="14.45" customHeight="1" x14ac:dyDescent="0.2">
      <c r="A253" s="384" t="s">
        <v>467</v>
      </c>
      <c r="B253" s="380">
        <v>15050.000000399999</v>
      </c>
      <c r="C253" s="381">
        <v>14830.810099999999</v>
      </c>
      <c r="D253" s="381">
        <v>-219.18990040000062</v>
      </c>
      <c r="E253" s="382">
        <v>0.98543588701699836</v>
      </c>
      <c r="F253" s="380">
        <v>15124.9999998</v>
      </c>
      <c r="G253" s="381">
        <v>6302.0833332500006</v>
      </c>
      <c r="H253" s="381">
        <v>1437.6419599999999</v>
      </c>
      <c r="I253" s="381">
        <v>6577.9493499999999</v>
      </c>
      <c r="J253" s="381">
        <v>275.86601674999929</v>
      </c>
      <c r="K253" s="383">
        <v>0.43490574215451111</v>
      </c>
      <c r="L253" s="123"/>
      <c r="M253" s="379" t="str">
        <f t="shared" si="3"/>
        <v>X</v>
      </c>
    </row>
    <row r="254" spans="1:13" ht="14.45" customHeight="1" x14ac:dyDescent="0.2">
      <c r="A254" s="384" t="s">
        <v>468</v>
      </c>
      <c r="B254" s="380">
        <v>10250.000000099999</v>
      </c>
      <c r="C254" s="381">
        <v>10409.84173</v>
      </c>
      <c r="D254" s="381">
        <v>159.84172990000116</v>
      </c>
      <c r="E254" s="382">
        <v>1.015594315112043</v>
      </c>
      <c r="F254" s="380">
        <v>10909</v>
      </c>
      <c r="G254" s="381">
        <v>4545.416666666667</v>
      </c>
      <c r="H254" s="381">
        <v>1042.6012499999999</v>
      </c>
      <c r="I254" s="381">
        <v>4648.5253600000005</v>
      </c>
      <c r="J254" s="381">
        <v>103.10869333333358</v>
      </c>
      <c r="K254" s="383">
        <v>0.42611837565313049</v>
      </c>
      <c r="L254" s="123"/>
      <c r="M254" s="379" t="str">
        <f t="shared" si="3"/>
        <v/>
      </c>
    </row>
    <row r="255" spans="1:13" ht="14.45" customHeight="1" x14ac:dyDescent="0.2">
      <c r="A255" s="384" t="s">
        <v>469</v>
      </c>
      <c r="B255" s="380">
        <v>4800.0000003000005</v>
      </c>
      <c r="C255" s="381">
        <v>4420.9683700000005</v>
      </c>
      <c r="D255" s="381">
        <v>-379.03163029999996</v>
      </c>
      <c r="E255" s="382">
        <v>0.9210350770257687</v>
      </c>
      <c r="F255" s="380">
        <v>4215.9999998000003</v>
      </c>
      <c r="G255" s="381">
        <v>1756.6666665833336</v>
      </c>
      <c r="H255" s="381">
        <v>395.04071000000005</v>
      </c>
      <c r="I255" s="381">
        <v>1929.42399</v>
      </c>
      <c r="J255" s="381">
        <v>172.7573234166664</v>
      </c>
      <c r="K255" s="383">
        <v>0.45764326140690903</v>
      </c>
      <c r="L255" s="123"/>
      <c r="M255" s="379" t="str">
        <f t="shared" si="3"/>
        <v/>
      </c>
    </row>
    <row r="256" spans="1:13" ht="14.45" customHeight="1" x14ac:dyDescent="0.2">
      <c r="A256" s="384" t="s">
        <v>470</v>
      </c>
      <c r="B256" s="380">
        <v>0</v>
      </c>
      <c r="C256" s="381">
        <v>6.6209700000000007</v>
      </c>
      <c r="D256" s="381">
        <v>6.6209700000000007</v>
      </c>
      <c r="E256" s="382">
        <v>0</v>
      </c>
      <c r="F256" s="380">
        <v>5.4969238999999996</v>
      </c>
      <c r="G256" s="381">
        <v>2.2903849583333331</v>
      </c>
      <c r="H256" s="381">
        <v>0.48208000000000001</v>
      </c>
      <c r="I256" s="381">
        <v>0.94294</v>
      </c>
      <c r="J256" s="381">
        <v>-1.347444958333333</v>
      </c>
      <c r="K256" s="383">
        <v>0.17153957688954</v>
      </c>
      <c r="L256" s="123"/>
      <c r="M256" s="379" t="str">
        <f t="shared" si="3"/>
        <v>X</v>
      </c>
    </row>
    <row r="257" spans="1:13" ht="14.45" customHeight="1" x14ac:dyDescent="0.2">
      <c r="A257" s="384" t="s">
        <v>471</v>
      </c>
      <c r="B257" s="380">
        <v>0</v>
      </c>
      <c r="C257" s="381">
        <v>6.6209700000000007</v>
      </c>
      <c r="D257" s="381">
        <v>6.6209700000000007</v>
      </c>
      <c r="E257" s="382">
        <v>0</v>
      </c>
      <c r="F257" s="380">
        <v>5.4969238999999996</v>
      </c>
      <c r="G257" s="381">
        <v>2.2903849583333331</v>
      </c>
      <c r="H257" s="381">
        <v>0.48208000000000001</v>
      </c>
      <c r="I257" s="381">
        <v>0.94294</v>
      </c>
      <c r="J257" s="381">
        <v>-1.347444958333333</v>
      </c>
      <c r="K257" s="383">
        <v>0.17153957688954</v>
      </c>
      <c r="L257" s="123"/>
      <c r="M257" s="379" t="str">
        <f t="shared" si="3"/>
        <v/>
      </c>
    </row>
    <row r="258" spans="1:13" ht="14.45" customHeight="1" x14ac:dyDescent="0.2">
      <c r="A258" s="384" t="s">
        <v>472</v>
      </c>
      <c r="B258" s="380">
        <v>0</v>
      </c>
      <c r="C258" s="381">
        <v>2451.5304100000003</v>
      </c>
      <c r="D258" s="381">
        <v>2451.5304100000003</v>
      </c>
      <c r="E258" s="382">
        <v>0</v>
      </c>
      <c r="F258" s="380">
        <v>2243.4160125000003</v>
      </c>
      <c r="G258" s="381">
        <v>934.75667187500005</v>
      </c>
      <c r="H258" s="381">
        <v>163.58731</v>
      </c>
      <c r="I258" s="381">
        <v>972.98646999999994</v>
      </c>
      <c r="J258" s="381">
        <v>38.229798124999888</v>
      </c>
      <c r="K258" s="383">
        <v>0.43370755338227746</v>
      </c>
      <c r="L258" s="123"/>
      <c r="M258" s="379" t="str">
        <f t="shared" si="3"/>
        <v>X</v>
      </c>
    </row>
    <row r="259" spans="1:13" ht="14.45" customHeight="1" x14ac:dyDescent="0.2">
      <c r="A259" s="384" t="s">
        <v>473</v>
      </c>
      <c r="B259" s="380">
        <v>0</v>
      </c>
      <c r="C259" s="381">
        <v>2451.5304100000003</v>
      </c>
      <c r="D259" s="381">
        <v>2451.5304100000003</v>
      </c>
      <c r="E259" s="382">
        <v>0</v>
      </c>
      <c r="F259" s="380">
        <v>2243.4160125000003</v>
      </c>
      <c r="G259" s="381">
        <v>934.75667187500005</v>
      </c>
      <c r="H259" s="381">
        <v>163.58731</v>
      </c>
      <c r="I259" s="381">
        <v>972.98646999999994</v>
      </c>
      <c r="J259" s="381">
        <v>38.229798124999888</v>
      </c>
      <c r="K259" s="383">
        <v>0.43370755338227746</v>
      </c>
      <c r="L259" s="123"/>
      <c r="M259" s="379" t="str">
        <f t="shared" si="3"/>
        <v/>
      </c>
    </row>
    <row r="260" spans="1:13" ht="14.45" customHeight="1" x14ac:dyDescent="0.2">
      <c r="A260" s="384" t="s">
        <v>474</v>
      </c>
      <c r="B260" s="380">
        <v>0</v>
      </c>
      <c r="C260" s="381">
        <v>95.594359999999995</v>
      </c>
      <c r="D260" s="381">
        <v>95.594359999999995</v>
      </c>
      <c r="E260" s="382">
        <v>0</v>
      </c>
      <c r="F260" s="380">
        <v>0</v>
      </c>
      <c r="G260" s="381">
        <v>0</v>
      </c>
      <c r="H260" s="381">
        <v>7.3459999999999998E-2</v>
      </c>
      <c r="I260" s="381">
        <v>154.17454000000001</v>
      </c>
      <c r="J260" s="381">
        <v>154.17454000000001</v>
      </c>
      <c r="K260" s="383">
        <v>0</v>
      </c>
      <c r="L260" s="123"/>
      <c r="M260" s="379" t="str">
        <f t="shared" si="3"/>
        <v>X</v>
      </c>
    </row>
    <row r="261" spans="1:13" ht="14.45" customHeight="1" x14ac:dyDescent="0.2">
      <c r="A261" s="384" t="s">
        <v>475</v>
      </c>
      <c r="B261" s="380">
        <v>0</v>
      </c>
      <c r="C261" s="381">
        <v>95.594359999999995</v>
      </c>
      <c r="D261" s="381">
        <v>95.594359999999995</v>
      </c>
      <c r="E261" s="382">
        <v>0</v>
      </c>
      <c r="F261" s="380">
        <v>0</v>
      </c>
      <c r="G261" s="381">
        <v>0</v>
      </c>
      <c r="H261" s="381">
        <v>7.3459999999999998E-2</v>
      </c>
      <c r="I261" s="381">
        <v>154.17454000000001</v>
      </c>
      <c r="J261" s="381">
        <v>154.17454000000001</v>
      </c>
      <c r="K261" s="383">
        <v>0</v>
      </c>
      <c r="L261" s="123"/>
      <c r="M261" s="379" t="str">
        <f t="shared" si="3"/>
        <v/>
      </c>
    </row>
    <row r="262" spans="1:13" ht="14.45" customHeight="1" x14ac:dyDescent="0.2">
      <c r="A262" s="384" t="s">
        <v>476</v>
      </c>
      <c r="B262" s="380">
        <v>449757.0048087</v>
      </c>
      <c r="C262" s="381">
        <v>417315.94201999996</v>
      </c>
      <c r="D262" s="381">
        <v>-32441.062788700045</v>
      </c>
      <c r="E262" s="382">
        <v>0.92786979982113105</v>
      </c>
      <c r="F262" s="380">
        <v>454827.00000080001</v>
      </c>
      <c r="G262" s="381">
        <v>189511.25000033336</v>
      </c>
      <c r="H262" s="381">
        <v>32125.506649999999</v>
      </c>
      <c r="I262" s="381">
        <v>173953.59830000001</v>
      </c>
      <c r="J262" s="381">
        <v>-15557.651700333343</v>
      </c>
      <c r="K262" s="383">
        <v>0.3824610199035986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84" t="s">
        <v>477</v>
      </c>
      <c r="B263" s="380">
        <v>449757.0048087</v>
      </c>
      <c r="C263" s="381">
        <v>417315.94201999996</v>
      </c>
      <c r="D263" s="381">
        <v>-32441.062788700045</v>
      </c>
      <c r="E263" s="382">
        <v>0.92786979982113105</v>
      </c>
      <c r="F263" s="380">
        <v>454827.00000080001</v>
      </c>
      <c r="G263" s="381">
        <v>189511.25000033336</v>
      </c>
      <c r="H263" s="381">
        <v>32125.506649999999</v>
      </c>
      <c r="I263" s="381">
        <v>173953.59830000001</v>
      </c>
      <c r="J263" s="381">
        <v>-15557.651700333343</v>
      </c>
      <c r="K263" s="383">
        <v>0.3824610199035986</v>
      </c>
      <c r="L263" s="123"/>
      <c r="M263" s="379" t="str">
        <f t="shared" si="4"/>
        <v>X</v>
      </c>
    </row>
    <row r="264" spans="1:13" ht="14.45" customHeight="1" x14ac:dyDescent="0.2">
      <c r="A264" s="384" t="s">
        <v>478</v>
      </c>
      <c r="B264" s="380">
        <v>38920.396030000004</v>
      </c>
      <c r="C264" s="381">
        <v>35920.414109999998</v>
      </c>
      <c r="D264" s="381">
        <v>-2999.9819200000056</v>
      </c>
      <c r="E264" s="382">
        <v>0.92292005667959787</v>
      </c>
      <c r="F264" s="380">
        <v>39365.000000100001</v>
      </c>
      <c r="G264" s="381">
        <v>16402.083333375002</v>
      </c>
      <c r="H264" s="381">
        <v>3115.5176800000004</v>
      </c>
      <c r="I264" s="381">
        <v>15366.69268</v>
      </c>
      <c r="J264" s="381">
        <v>-1035.3906533750014</v>
      </c>
      <c r="K264" s="383">
        <v>0.39036435107229678</v>
      </c>
      <c r="L264" s="123"/>
      <c r="M264" s="379" t="str">
        <f t="shared" si="4"/>
        <v/>
      </c>
    </row>
    <row r="265" spans="1:13" ht="14.45" customHeight="1" x14ac:dyDescent="0.2">
      <c r="A265" s="384" t="s">
        <v>479</v>
      </c>
      <c r="B265" s="380">
        <v>1952.5867857999999</v>
      </c>
      <c r="C265" s="381">
        <v>1944.4318799999999</v>
      </c>
      <c r="D265" s="381">
        <v>-8.1549058000000514</v>
      </c>
      <c r="E265" s="382">
        <v>0.99582353734066731</v>
      </c>
      <c r="F265" s="380">
        <v>1944</v>
      </c>
      <c r="G265" s="381">
        <v>810</v>
      </c>
      <c r="H265" s="381">
        <v>162.69301999999999</v>
      </c>
      <c r="I265" s="381">
        <v>716.36801000000003</v>
      </c>
      <c r="J265" s="381">
        <v>-93.631989999999973</v>
      </c>
      <c r="K265" s="383">
        <v>0.36850206275720165</v>
      </c>
      <c r="L265" s="123"/>
      <c r="M265" s="379" t="str">
        <f t="shared" si="4"/>
        <v/>
      </c>
    </row>
    <row r="266" spans="1:13" ht="14.45" customHeight="1" x14ac:dyDescent="0.2">
      <c r="A266" s="384" t="s">
        <v>480</v>
      </c>
      <c r="B266" s="380">
        <v>1507.4427331999998</v>
      </c>
      <c r="C266" s="381">
        <v>12226.729670000001</v>
      </c>
      <c r="D266" s="381">
        <v>10719.286936800001</v>
      </c>
      <c r="E266" s="382">
        <v>8.1109082293594632</v>
      </c>
      <c r="F266" s="380">
        <v>11088.999999900001</v>
      </c>
      <c r="G266" s="381">
        <v>4620.4166666250003</v>
      </c>
      <c r="H266" s="381">
        <v>1609.21326</v>
      </c>
      <c r="I266" s="381">
        <v>8211.8388799999993</v>
      </c>
      <c r="J266" s="381">
        <v>3591.422213374999</v>
      </c>
      <c r="K266" s="383">
        <v>0.74053917215926168</v>
      </c>
      <c r="L266" s="123"/>
      <c r="M266" s="379" t="str">
        <f t="shared" si="4"/>
        <v/>
      </c>
    </row>
    <row r="267" spans="1:13" ht="14.45" customHeight="1" x14ac:dyDescent="0.2">
      <c r="A267" s="384" t="s">
        <v>481</v>
      </c>
      <c r="B267" s="380">
        <v>331398.84854450001</v>
      </c>
      <c r="C267" s="381">
        <v>290418.24219999998</v>
      </c>
      <c r="D267" s="381">
        <v>-40980.606344500033</v>
      </c>
      <c r="E267" s="382">
        <v>0.87634052886880454</v>
      </c>
      <c r="F267" s="380">
        <v>323708.0000001</v>
      </c>
      <c r="G267" s="381">
        <v>134878.33333337499</v>
      </c>
      <c r="H267" s="381">
        <v>20676.905859999999</v>
      </c>
      <c r="I267" s="381">
        <v>114320.63771</v>
      </c>
      <c r="J267" s="381">
        <v>-20557.695623374995</v>
      </c>
      <c r="K267" s="383">
        <v>0.35315975419194051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7710.1286948999996</v>
      </c>
      <c r="C268" s="381">
        <v>7068.9942799999999</v>
      </c>
      <c r="D268" s="381">
        <v>-641.13441489999968</v>
      </c>
      <c r="E268" s="382">
        <v>0.91684517337251592</v>
      </c>
      <c r="F268" s="380">
        <v>7824.0000001999997</v>
      </c>
      <c r="G268" s="381">
        <v>3260.0000000833329</v>
      </c>
      <c r="H268" s="381">
        <v>806.93362000000002</v>
      </c>
      <c r="I268" s="381">
        <v>4123.7100499999997</v>
      </c>
      <c r="J268" s="381">
        <v>863.71004991666678</v>
      </c>
      <c r="K268" s="383">
        <v>0.5270590554568747</v>
      </c>
      <c r="L268" s="123"/>
      <c r="M268" s="379" t="str">
        <f t="shared" si="4"/>
        <v/>
      </c>
    </row>
    <row r="269" spans="1:13" ht="14.45" customHeight="1" x14ac:dyDescent="0.2">
      <c r="A269" s="384" t="s">
        <v>483</v>
      </c>
      <c r="B269" s="380">
        <v>50627.060150799996</v>
      </c>
      <c r="C269" s="381">
        <v>49344.462740000003</v>
      </c>
      <c r="D269" s="381">
        <v>-1282.5974107999937</v>
      </c>
      <c r="E269" s="382">
        <v>0.97466577346226324</v>
      </c>
      <c r="F269" s="380">
        <v>49491.000000100001</v>
      </c>
      <c r="G269" s="381">
        <v>20621.250000041669</v>
      </c>
      <c r="H269" s="381">
        <v>3776.66831</v>
      </c>
      <c r="I269" s="381">
        <v>21192.12516</v>
      </c>
      <c r="J269" s="381">
        <v>570.87515995833019</v>
      </c>
      <c r="K269" s="383">
        <v>0.42820159544073022</v>
      </c>
      <c r="L269" s="123"/>
      <c r="M269" s="379" t="str">
        <f t="shared" si="4"/>
        <v/>
      </c>
    </row>
    <row r="270" spans="1:13" ht="14.45" customHeight="1" x14ac:dyDescent="0.2">
      <c r="A270" s="384" t="s">
        <v>484</v>
      </c>
      <c r="B270" s="380">
        <v>2441.3916795999999</v>
      </c>
      <c r="C270" s="381">
        <v>1380.9698600000002</v>
      </c>
      <c r="D270" s="381">
        <v>-1060.4218195999997</v>
      </c>
      <c r="E270" s="382">
        <v>0.56564863046729952</v>
      </c>
      <c r="F270" s="380">
        <v>2546.0000003</v>
      </c>
      <c r="G270" s="381">
        <v>1060.8333334583333</v>
      </c>
      <c r="H270" s="381">
        <v>106.25636999999999</v>
      </c>
      <c r="I270" s="381">
        <v>807.12288999999998</v>
      </c>
      <c r="J270" s="381">
        <v>-253.71044345833332</v>
      </c>
      <c r="K270" s="383">
        <v>0.31701606044968389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386.48537099999999</v>
      </c>
      <c r="C271" s="381">
        <v>795.45200999999997</v>
      </c>
      <c r="D271" s="381">
        <v>408.96663899999999</v>
      </c>
      <c r="E271" s="382">
        <v>2.0581684836914564</v>
      </c>
      <c r="F271" s="380">
        <v>733.00000009999997</v>
      </c>
      <c r="G271" s="381">
        <v>305.41666670833331</v>
      </c>
      <c r="H271" s="381">
        <v>134.72460000000001</v>
      </c>
      <c r="I271" s="381">
        <v>659.82772999999997</v>
      </c>
      <c r="J271" s="381">
        <v>354.41106329166666</v>
      </c>
      <c r="K271" s="383">
        <v>0.90017425635741144</v>
      </c>
      <c r="L271" s="123"/>
      <c r="M271" s="379" t="str">
        <f t="shared" si="4"/>
        <v/>
      </c>
    </row>
    <row r="272" spans="1:13" ht="14.45" customHeight="1" x14ac:dyDescent="0.2">
      <c r="A272" s="384" t="s">
        <v>486</v>
      </c>
      <c r="B272" s="380">
        <v>913.6404493</v>
      </c>
      <c r="C272" s="381">
        <v>2209.6032</v>
      </c>
      <c r="D272" s="381">
        <v>1295.9627507</v>
      </c>
      <c r="E272" s="382">
        <v>2.4184603491372587</v>
      </c>
      <c r="F272" s="380">
        <v>2070.9999999000001</v>
      </c>
      <c r="G272" s="381">
        <v>862.91666662500006</v>
      </c>
      <c r="H272" s="381">
        <v>266.78126000000003</v>
      </c>
      <c r="I272" s="381">
        <v>1158.7355</v>
      </c>
      <c r="J272" s="381">
        <v>295.81883337499994</v>
      </c>
      <c r="K272" s="383">
        <v>0.5595053114707631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165.44032449999997</v>
      </c>
      <c r="C273" s="381">
        <v>1923.24072</v>
      </c>
      <c r="D273" s="381">
        <v>1757.8003954999999</v>
      </c>
      <c r="E273" s="382">
        <v>11.624981550371659</v>
      </c>
      <c r="F273" s="380">
        <v>1860</v>
      </c>
      <c r="G273" s="381">
        <v>775</v>
      </c>
      <c r="H273" s="381">
        <v>310.33042999999998</v>
      </c>
      <c r="I273" s="381">
        <v>1155.8978</v>
      </c>
      <c r="J273" s="381">
        <v>380.89779999999996</v>
      </c>
      <c r="K273" s="383">
        <v>0.62145043010752687</v>
      </c>
      <c r="L273" s="123"/>
      <c r="M273" s="379" t="str">
        <f t="shared" si="4"/>
        <v/>
      </c>
    </row>
    <row r="274" spans="1:13" ht="14.45" customHeight="1" x14ac:dyDescent="0.2">
      <c r="A274" s="384" t="s">
        <v>488</v>
      </c>
      <c r="B274" s="380">
        <v>13733.5840451</v>
      </c>
      <c r="C274" s="381">
        <v>14063.19191</v>
      </c>
      <c r="D274" s="381">
        <v>329.60786489999919</v>
      </c>
      <c r="E274" s="382">
        <v>1.0240001345473688</v>
      </c>
      <c r="F274" s="380">
        <v>14159.000000099999</v>
      </c>
      <c r="G274" s="381">
        <v>5899.5833333749997</v>
      </c>
      <c r="H274" s="381">
        <v>1159.48224</v>
      </c>
      <c r="I274" s="381">
        <v>6240.6418899999999</v>
      </c>
      <c r="J274" s="381">
        <v>341.05855662500016</v>
      </c>
      <c r="K274" s="383">
        <v>0.44075442403813297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0</v>
      </c>
      <c r="C275" s="381">
        <v>20.209439999999997</v>
      </c>
      <c r="D275" s="381">
        <v>20.209439999999997</v>
      </c>
      <c r="E275" s="382">
        <v>0</v>
      </c>
      <c r="F275" s="380">
        <v>37</v>
      </c>
      <c r="G275" s="381">
        <v>15.416666666666668</v>
      </c>
      <c r="H275" s="381">
        <v>0</v>
      </c>
      <c r="I275" s="381">
        <v>0</v>
      </c>
      <c r="J275" s="381">
        <v>-15.416666666666668</v>
      </c>
      <c r="K275" s="383">
        <v>0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1150</v>
      </c>
      <c r="C276" s="381">
        <v>4383.21468</v>
      </c>
      <c r="D276" s="381">
        <v>3233.21468</v>
      </c>
      <c r="E276" s="382">
        <v>3.8114910260869568</v>
      </c>
      <c r="F276" s="380">
        <v>1214.9999995999999</v>
      </c>
      <c r="G276" s="381">
        <v>506.24999983333333</v>
      </c>
      <c r="H276" s="381">
        <v>84.77946</v>
      </c>
      <c r="I276" s="381">
        <v>1272.2897</v>
      </c>
      <c r="J276" s="381">
        <v>766.03970016666676</v>
      </c>
      <c r="K276" s="383">
        <v>1.047152016805647</v>
      </c>
      <c r="L276" s="123"/>
      <c r="M276" s="379" t="str">
        <f t="shared" si="4"/>
        <v/>
      </c>
    </row>
    <row r="277" spans="1:13" ht="14.45" customHeight="1" x14ac:dyDescent="0.2">
      <c r="A277" s="384" t="s">
        <v>491</v>
      </c>
      <c r="B277" s="380">
        <v>0</v>
      </c>
      <c r="C277" s="381">
        <v>199.30165</v>
      </c>
      <c r="D277" s="381">
        <v>199.30165</v>
      </c>
      <c r="E277" s="382">
        <v>0</v>
      </c>
      <c r="F277" s="380">
        <v>0</v>
      </c>
      <c r="G277" s="381">
        <v>0</v>
      </c>
      <c r="H277" s="381">
        <v>0</v>
      </c>
      <c r="I277" s="381">
        <v>0</v>
      </c>
      <c r="J277" s="381">
        <v>0</v>
      </c>
      <c r="K277" s="383">
        <v>0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0</v>
      </c>
      <c r="C278" s="381">
        <v>199.30165</v>
      </c>
      <c r="D278" s="381">
        <v>199.30165</v>
      </c>
      <c r="E278" s="382">
        <v>0</v>
      </c>
      <c r="F278" s="380">
        <v>0</v>
      </c>
      <c r="G278" s="381">
        <v>0</v>
      </c>
      <c r="H278" s="381">
        <v>0</v>
      </c>
      <c r="I278" s="381">
        <v>0</v>
      </c>
      <c r="J278" s="381">
        <v>0</v>
      </c>
      <c r="K278" s="383">
        <v>0</v>
      </c>
      <c r="L278" s="123"/>
      <c r="M278" s="379" t="str">
        <f t="shared" si="4"/>
        <v>X</v>
      </c>
    </row>
    <row r="279" spans="1:13" ht="14.45" customHeight="1" x14ac:dyDescent="0.2">
      <c r="A279" s="384" t="s">
        <v>493</v>
      </c>
      <c r="B279" s="380">
        <v>0</v>
      </c>
      <c r="C279" s="381">
        <v>199.30165</v>
      </c>
      <c r="D279" s="381">
        <v>199.30165</v>
      </c>
      <c r="E279" s="382">
        <v>0</v>
      </c>
      <c r="F279" s="380">
        <v>0</v>
      </c>
      <c r="G279" s="381">
        <v>0</v>
      </c>
      <c r="H279" s="381">
        <v>0</v>
      </c>
      <c r="I279" s="381">
        <v>0</v>
      </c>
      <c r="J279" s="381">
        <v>0</v>
      </c>
      <c r="K279" s="383">
        <v>0</v>
      </c>
      <c r="L279" s="123"/>
      <c r="M279" s="379" t="str">
        <f t="shared" si="4"/>
        <v/>
      </c>
    </row>
    <row r="280" spans="1:13" ht="14.45" customHeight="1" x14ac:dyDescent="0.2">
      <c r="A280" s="384" t="s">
        <v>494</v>
      </c>
      <c r="B280" s="380">
        <v>0</v>
      </c>
      <c r="C280" s="381">
        <v>58.25</v>
      </c>
      <c r="D280" s="381">
        <v>58.25</v>
      </c>
      <c r="E280" s="382">
        <v>0</v>
      </c>
      <c r="F280" s="380">
        <v>0</v>
      </c>
      <c r="G280" s="381">
        <v>0</v>
      </c>
      <c r="H280" s="381">
        <v>0</v>
      </c>
      <c r="I280" s="381">
        <v>16.75</v>
      </c>
      <c r="J280" s="381">
        <v>16.75</v>
      </c>
      <c r="K280" s="383">
        <v>0</v>
      </c>
      <c r="L280" s="123"/>
      <c r="M280" s="379" t="str">
        <f t="shared" si="4"/>
        <v/>
      </c>
    </row>
    <row r="281" spans="1:13" ht="14.45" customHeight="1" x14ac:dyDescent="0.2">
      <c r="A281" s="384" t="s">
        <v>495</v>
      </c>
      <c r="B281" s="380">
        <v>0</v>
      </c>
      <c r="C281" s="381">
        <v>58.25</v>
      </c>
      <c r="D281" s="381">
        <v>58.25</v>
      </c>
      <c r="E281" s="382">
        <v>0</v>
      </c>
      <c r="F281" s="380">
        <v>0</v>
      </c>
      <c r="G281" s="381">
        <v>0</v>
      </c>
      <c r="H281" s="381">
        <v>0</v>
      </c>
      <c r="I281" s="381">
        <v>16.75</v>
      </c>
      <c r="J281" s="381">
        <v>16.75</v>
      </c>
      <c r="K281" s="383">
        <v>0</v>
      </c>
      <c r="L281" s="123"/>
      <c r="M281" s="379" t="str">
        <f t="shared" si="4"/>
        <v>X</v>
      </c>
    </row>
    <row r="282" spans="1:13" ht="14.45" customHeight="1" x14ac:dyDescent="0.2">
      <c r="A282" s="384" t="s">
        <v>496</v>
      </c>
      <c r="B282" s="380">
        <v>0</v>
      </c>
      <c r="C282" s="381">
        <v>58.25</v>
      </c>
      <c r="D282" s="381">
        <v>58.25</v>
      </c>
      <c r="E282" s="382">
        <v>0</v>
      </c>
      <c r="F282" s="380">
        <v>0</v>
      </c>
      <c r="G282" s="381">
        <v>0</v>
      </c>
      <c r="H282" s="381">
        <v>0</v>
      </c>
      <c r="I282" s="381">
        <v>16.75</v>
      </c>
      <c r="J282" s="381">
        <v>16.75</v>
      </c>
      <c r="K282" s="383">
        <v>0</v>
      </c>
      <c r="L282" s="123"/>
      <c r="M282" s="379" t="str">
        <f t="shared" si="4"/>
        <v/>
      </c>
    </row>
    <row r="283" spans="1:13" ht="14.45" customHeight="1" x14ac:dyDescent="0.2">
      <c r="A283" s="384" t="s">
        <v>497</v>
      </c>
      <c r="B283" s="380">
        <v>1150</v>
      </c>
      <c r="C283" s="381">
        <v>4125.6630299999997</v>
      </c>
      <c r="D283" s="381">
        <v>2975.6630299999997</v>
      </c>
      <c r="E283" s="382">
        <v>3.5875330695652172</v>
      </c>
      <c r="F283" s="380">
        <v>1214.9999995999999</v>
      </c>
      <c r="G283" s="381">
        <v>506.24999983333333</v>
      </c>
      <c r="H283" s="381">
        <v>84.77946</v>
      </c>
      <c r="I283" s="381">
        <v>1255.5397</v>
      </c>
      <c r="J283" s="381">
        <v>749.28970016666676</v>
      </c>
      <c r="K283" s="383">
        <v>1.0333660085706555</v>
      </c>
      <c r="L283" s="123"/>
      <c r="M283" s="379" t="str">
        <f t="shared" si="4"/>
        <v/>
      </c>
    </row>
    <row r="284" spans="1:13" ht="14.45" customHeight="1" x14ac:dyDescent="0.2">
      <c r="A284" s="384" t="s">
        <v>498</v>
      </c>
      <c r="B284" s="380">
        <v>150</v>
      </c>
      <c r="C284" s="381">
        <v>347.62529999999998</v>
      </c>
      <c r="D284" s="381">
        <v>197.62529999999998</v>
      </c>
      <c r="E284" s="382">
        <v>2.3175019999999997</v>
      </c>
      <c r="F284" s="380">
        <v>215</v>
      </c>
      <c r="G284" s="381">
        <v>89.583333333333343</v>
      </c>
      <c r="H284" s="381">
        <v>1.6000000000000001E-4</v>
      </c>
      <c r="I284" s="381">
        <v>1.4999999999999999E-4</v>
      </c>
      <c r="J284" s="381">
        <v>-89.583183333333338</v>
      </c>
      <c r="K284" s="383">
        <v>6.9767441860465115E-7</v>
      </c>
      <c r="L284" s="123"/>
      <c r="M284" s="379" t="str">
        <f t="shared" si="4"/>
        <v>X</v>
      </c>
    </row>
    <row r="285" spans="1:13" ht="14.45" customHeight="1" x14ac:dyDescent="0.2">
      <c r="A285" s="384" t="s">
        <v>499</v>
      </c>
      <c r="B285" s="380">
        <v>0</v>
      </c>
      <c r="C285" s="381">
        <v>8.5999999999999998E-4</v>
      </c>
      <c r="D285" s="381">
        <v>8.5999999999999998E-4</v>
      </c>
      <c r="E285" s="382">
        <v>0</v>
      </c>
      <c r="F285" s="380">
        <v>0</v>
      </c>
      <c r="G285" s="381">
        <v>0</v>
      </c>
      <c r="H285" s="381">
        <v>1.6000000000000001E-4</v>
      </c>
      <c r="I285" s="381">
        <v>1.4999999999999999E-4</v>
      </c>
      <c r="J285" s="381">
        <v>1.4999999999999999E-4</v>
      </c>
      <c r="K285" s="383">
        <v>0</v>
      </c>
      <c r="L285" s="123"/>
      <c r="M285" s="379" t="str">
        <f t="shared" si="4"/>
        <v/>
      </c>
    </row>
    <row r="286" spans="1:13" ht="14.45" customHeight="1" x14ac:dyDescent="0.2">
      <c r="A286" s="384" t="s">
        <v>500</v>
      </c>
      <c r="B286" s="380">
        <v>0</v>
      </c>
      <c r="C286" s="381">
        <v>81.286439999999999</v>
      </c>
      <c r="D286" s="381">
        <v>81.286439999999999</v>
      </c>
      <c r="E286" s="382">
        <v>0</v>
      </c>
      <c r="F286" s="380">
        <v>0</v>
      </c>
      <c r="G286" s="381">
        <v>0</v>
      </c>
      <c r="H286" s="381">
        <v>0</v>
      </c>
      <c r="I286" s="381">
        <v>0</v>
      </c>
      <c r="J286" s="381">
        <v>0</v>
      </c>
      <c r="K286" s="383">
        <v>0</v>
      </c>
      <c r="L286" s="123"/>
      <c r="M286" s="379" t="str">
        <f t="shared" si="4"/>
        <v/>
      </c>
    </row>
    <row r="287" spans="1:13" ht="14.45" customHeight="1" x14ac:dyDescent="0.2">
      <c r="A287" s="384" t="s">
        <v>501</v>
      </c>
      <c r="B287" s="380">
        <v>150</v>
      </c>
      <c r="C287" s="381">
        <v>266.33800000000002</v>
      </c>
      <c r="D287" s="381">
        <v>116.33800000000002</v>
      </c>
      <c r="E287" s="382">
        <v>1.7755866666666669</v>
      </c>
      <c r="F287" s="380">
        <v>215</v>
      </c>
      <c r="G287" s="381">
        <v>89.583333333333343</v>
      </c>
      <c r="H287" s="381">
        <v>0</v>
      </c>
      <c r="I287" s="381">
        <v>0</v>
      </c>
      <c r="J287" s="381">
        <v>-89.583333333333343</v>
      </c>
      <c r="K287" s="383">
        <v>0</v>
      </c>
      <c r="L287" s="123"/>
      <c r="M287" s="379" t="str">
        <f t="shared" si="4"/>
        <v/>
      </c>
    </row>
    <row r="288" spans="1:13" ht="14.45" customHeight="1" x14ac:dyDescent="0.2">
      <c r="A288" s="384" t="s">
        <v>502</v>
      </c>
      <c r="B288" s="380">
        <v>1000</v>
      </c>
      <c r="C288" s="381">
        <v>3689.2577299999998</v>
      </c>
      <c r="D288" s="381">
        <v>2689.2577299999998</v>
      </c>
      <c r="E288" s="382">
        <v>3.68925773</v>
      </c>
      <c r="F288" s="380">
        <v>999.99999960000002</v>
      </c>
      <c r="G288" s="381">
        <v>416.66666650000002</v>
      </c>
      <c r="H288" s="381">
        <v>84.779300000000006</v>
      </c>
      <c r="I288" s="381">
        <v>1255.53955</v>
      </c>
      <c r="J288" s="381">
        <v>838.87288349999994</v>
      </c>
      <c r="K288" s="383">
        <v>1.2555395505022158</v>
      </c>
      <c r="L288" s="123"/>
      <c r="M288" s="379" t="str">
        <f t="shared" si="4"/>
        <v>X</v>
      </c>
    </row>
    <row r="289" spans="1:13" ht="14.45" customHeight="1" x14ac:dyDescent="0.2">
      <c r="A289" s="384" t="s">
        <v>503</v>
      </c>
      <c r="B289" s="380">
        <v>0</v>
      </c>
      <c r="C289" s="381">
        <v>3689.2577299999998</v>
      </c>
      <c r="D289" s="381">
        <v>3689.2577299999998</v>
      </c>
      <c r="E289" s="382">
        <v>0</v>
      </c>
      <c r="F289" s="380">
        <v>0</v>
      </c>
      <c r="G289" s="381">
        <v>0</v>
      </c>
      <c r="H289" s="381">
        <v>83.332999999999998</v>
      </c>
      <c r="I289" s="381">
        <v>1252.6469500000001</v>
      </c>
      <c r="J289" s="381">
        <v>1252.6469500000001</v>
      </c>
      <c r="K289" s="383">
        <v>0</v>
      </c>
      <c r="L289" s="123"/>
      <c r="M289" s="379" t="str">
        <f t="shared" si="4"/>
        <v/>
      </c>
    </row>
    <row r="290" spans="1:13" ht="14.45" customHeight="1" x14ac:dyDescent="0.2">
      <c r="A290" s="384" t="s">
        <v>504</v>
      </c>
      <c r="B290" s="380">
        <v>0</v>
      </c>
      <c r="C290" s="381">
        <v>0</v>
      </c>
      <c r="D290" s="381">
        <v>0</v>
      </c>
      <c r="E290" s="382">
        <v>0</v>
      </c>
      <c r="F290" s="380">
        <v>0</v>
      </c>
      <c r="G290" s="381">
        <v>0</v>
      </c>
      <c r="H290" s="381">
        <v>1.4462999999999999</v>
      </c>
      <c r="I290" s="381">
        <v>2.8925999999999998</v>
      </c>
      <c r="J290" s="381">
        <v>2.8925999999999998</v>
      </c>
      <c r="K290" s="383">
        <v>0</v>
      </c>
      <c r="L290" s="123"/>
      <c r="M290" s="379" t="str">
        <f t="shared" si="4"/>
        <v/>
      </c>
    </row>
    <row r="291" spans="1:13" ht="14.45" customHeight="1" x14ac:dyDescent="0.2">
      <c r="A291" s="384" t="s">
        <v>505</v>
      </c>
      <c r="B291" s="380">
        <v>1000</v>
      </c>
      <c r="C291" s="381">
        <v>0</v>
      </c>
      <c r="D291" s="381">
        <v>-1000</v>
      </c>
      <c r="E291" s="382">
        <v>0</v>
      </c>
      <c r="F291" s="380">
        <v>999.99999960000002</v>
      </c>
      <c r="G291" s="381">
        <v>416.66666650000002</v>
      </c>
      <c r="H291" s="381">
        <v>0</v>
      </c>
      <c r="I291" s="381">
        <v>0</v>
      </c>
      <c r="J291" s="381">
        <v>-416.66666650000002</v>
      </c>
      <c r="K291" s="383">
        <v>0</v>
      </c>
      <c r="L291" s="123"/>
      <c r="M291" s="379" t="str">
        <f t="shared" si="4"/>
        <v/>
      </c>
    </row>
    <row r="292" spans="1:13" ht="14.45" customHeight="1" x14ac:dyDescent="0.2">
      <c r="A292" s="384" t="s">
        <v>506</v>
      </c>
      <c r="B292" s="380">
        <v>0</v>
      </c>
      <c r="C292" s="381">
        <v>88.78</v>
      </c>
      <c r="D292" s="381">
        <v>88.78</v>
      </c>
      <c r="E292" s="382">
        <v>0</v>
      </c>
      <c r="F292" s="380">
        <v>0</v>
      </c>
      <c r="G292" s="381">
        <v>0</v>
      </c>
      <c r="H292" s="381">
        <v>0</v>
      </c>
      <c r="I292" s="381">
        <v>0</v>
      </c>
      <c r="J292" s="381">
        <v>0</v>
      </c>
      <c r="K292" s="383">
        <v>0</v>
      </c>
      <c r="L292" s="123"/>
      <c r="M292" s="379" t="str">
        <f t="shared" si="4"/>
        <v>X</v>
      </c>
    </row>
    <row r="293" spans="1:13" ht="14.45" customHeight="1" x14ac:dyDescent="0.2">
      <c r="A293" s="384" t="s">
        <v>507</v>
      </c>
      <c r="B293" s="380">
        <v>0</v>
      </c>
      <c r="C293" s="381">
        <v>88.78</v>
      </c>
      <c r="D293" s="381">
        <v>88.78</v>
      </c>
      <c r="E293" s="382">
        <v>0</v>
      </c>
      <c r="F293" s="380">
        <v>0</v>
      </c>
      <c r="G293" s="381">
        <v>0</v>
      </c>
      <c r="H293" s="381">
        <v>0</v>
      </c>
      <c r="I293" s="381">
        <v>0</v>
      </c>
      <c r="J293" s="381">
        <v>0</v>
      </c>
      <c r="K293" s="383">
        <v>0</v>
      </c>
      <c r="L293" s="123"/>
      <c r="M293" s="379" t="str">
        <f t="shared" si="4"/>
        <v/>
      </c>
    </row>
    <row r="294" spans="1:13" ht="14.45" customHeight="1" x14ac:dyDescent="0.2">
      <c r="A294" s="384" t="s">
        <v>508</v>
      </c>
      <c r="B294" s="380">
        <v>0.8713632</v>
      </c>
      <c r="C294" s="381">
        <v>4.9146299999999998</v>
      </c>
      <c r="D294" s="381">
        <v>4.0432667999999996</v>
      </c>
      <c r="E294" s="382">
        <v>5.6401624489076427</v>
      </c>
      <c r="F294" s="380">
        <v>0</v>
      </c>
      <c r="G294" s="381">
        <v>0</v>
      </c>
      <c r="H294" s="381">
        <v>0.42891000000000001</v>
      </c>
      <c r="I294" s="381">
        <v>1.0474600000000001</v>
      </c>
      <c r="J294" s="381">
        <v>1.0474600000000001</v>
      </c>
      <c r="K294" s="383">
        <v>0</v>
      </c>
      <c r="L294" s="123"/>
      <c r="M294" s="379" t="str">
        <f t="shared" si="4"/>
        <v/>
      </c>
    </row>
    <row r="295" spans="1:13" ht="14.45" customHeight="1" x14ac:dyDescent="0.2">
      <c r="A295" s="384" t="s">
        <v>509</v>
      </c>
      <c r="B295" s="380">
        <v>0.8713632</v>
      </c>
      <c r="C295" s="381">
        <v>4.9146299999999998</v>
      </c>
      <c r="D295" s="381">
        <v>4.0432667999999996</v>
      </c>
      <c r="E295" s="382">
        <v>5.6401624489076427</v>
      </c>
      <c r="F295" s="380">
        <v>0</v>
      </c>
      <c r="G295" s="381">
        <v>0</v>
      </c>
      <c r="H295" s="381">
        <v>0.42891000000000001</v>
      </c>
      <c r="I295" s="381">
        <v>1.0474600000000001</v>
      </c>
      <c r="J295" s="381">
        <v>1.0474600000000001</v>
      </c>
      <c r="K295" s="383">
        <v>0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0.8713632</v>
      </c>
      <c r="C296" s="381">
        <v>4.9146299999999998</v>
      </c>
      <c r="D296" s="381">
        <v>4.0432667999999996</v>
      </c>
      <c r="E296" s="382">
        <v>5.6401624489076427</v>
      </c>
      <c r="F296" s="380">
        <v>0</v>
      </c>
      <c r="G296" s="381">
        <v>0</v>
      </c>
      <c r="H296" s="381">
        <v>0.42891000000000001</v>
      </c>
      <c r="I296" s="381">
        <v>1.0474600000000001</v>
      </c>
      <c r="J296" s="381">
        <v>1.0474600000000001</v>
      </c>
      <c r="K296" s="383">
        <v>0</v>
      </c>
      <c r="L296" s="123"/>
      <c r="M296" s="379" t="str">
        <f t="shared" si="4"/>
        <v>X</v>
      </c>
    </row>
    <row r="297" spans="1:13" ht="14.45" customHeight="1" x14ac:dyDescent="0.2">
      <c r="A297" s="384" t="s">
        <v>511</v>
      </c>
      <c r="B297" s="380">
        <v>0.8713632</v>
      </c>
      <c r="C297" s="381">
        <v>4.9146299999999998</v>
      </c>
      <c r="D297" s="381">
        <v>4.0432667999999996</v>
      </c>
      <c r="E297" s="382">
        <v>5.6401624489076427</v>
      </c>
      <c r="F297" s="380">
        <v>0</v>
      </c>
      <c r="G297" s="381">
        <v>0</v>
      </c>
      <c r="H297" s="381">
        <v>0.42891000000000001</v>
      </c>
      <c r="I297" s="381">
        <v>1.0474600000000001</v>
      </c>
      <c r="J297" s="381">
        <v>1.0474600000000001</v>
      </c>
      <c r="K297" s="383">
        <v>0</v>
      </c>
      <c r="L297" s="123"/>
      <c r="M297" s="379" t="str">
        <f t="shared" si="4"/>
        <v/>
      </c>
    </row>
    <row r="298" spans="1:13" ht="14.45" customHeight="1" x14ac:dyDescent="0.2">
      <c r="A298" s="384" t="s">
        <v>512</v>
      </c>
      <c r="B298" s="380">
        <v>0</v>
      </c>
      <c r="C298" s="381">
        <v>6827.6696700000002</v>
      </c>
      <c r="D298" s="381">
        <v>6827.6696700000002</v>
      </c>
      <c r="E298" s="382">
        <v>0</v>
      </c>
      <c r="F298" s="380">
        <v>0</v>
      </c>
      <c r="G298" s="381">
        <v>0</v>
      </c>
      <c r="H298" s="381">
        <v>0</v>
      </c>
      <c r="I298" s="381">
        <v>7375.62752</v>
      </c>
      <c r="J298" s="381">
        <v>7375.62752</v>
      </c>
      <c r="K298" s="383">
        <v>0</v>
      </c>
      <c r="L298" s="123"/>
      <c r="M298" s="379" t="str">
        <f t="shared" si="4"/>
        <v/>
      </c>
    </row>
    <row r="299" spans="1:13" ht="14.45" customHeight="1" x14ac:dyDescent="0.2">
      <c r="A299" s="384" t="s">
        <v>513</v>
      </c>
      <c r="B299" s="380">
        <v>0</v>
      </c>
      <c r="C299" s="381">
        <v>6827.6696700000002</v>
      </c>
      <c r="D299" s="381">
        <v>6827.6696700000002</v>
      </c>
      <c r="E299" s="382">
        <v>0</v>
      </c>
      <c r="F299" s="380">
        <v>0</v>
      </c>
      <c r="G299" s="381">
        <v>0</v>
      </c>
      <c r="H299" s="381">
        <v>0</v>
      </c>
      <c r="I299" s="381">
        <v>7375.62752</v>
      </c>
      <c r="J299" s="381">
        <v>7375.62752</v>
      </c>
      <c r="K299" s="383">
        <v>0</v>
      </c>
      <c r="L299" s="123"/>
      <c r="M299" s="379" t="str">
        <f t="shared" si="4"/>
        <v/>
      </c>
    </row>
    <row r="300" spans="1:13" ht="14.45" customHeight="1" x14ac:dyDescent="0.2">
      <c r="A300" s="384" t="s">
        <v>514</v>
      </c>
      <c r="B300" s="380">
        <v>0</v>
      </c>
      <c r="C300" s="381">
        <v>6827.6696700000002</v>
      </c>
      <c r="D300" s="381">
        <v>6827.6696700000002</v>
      </c>
      <c r="E300" s="382">
        <v>0</v>
      </c>
      <c r="F300" s="380">
        <v>0</v>
      </c>
      <c r="G300" s="381">
        <v>0</v>
      </c>
      <c r="H300" s="381">
        <v>0</v>
      </c>
      <c r="I300" s="381">
        <v>7375.62752</v>
      </c>
      <c r="J300" s="381">
        <v>7375.62752</v>
      </c>
      <c r="K300" s="383">
        <v>0</v>
      </c>
      <c r="L300" s="123"/>
      <c r="M300" s="379" t="str">
        <f t="shared" si="4"/>
        <v>X</v>
      </c>
    </row>
    <row r="301" spans="1:13" ht="14.45" customHeight="1" x14ac:dyDescent="0.2">
      <c r="A301" s="384" t="s">
        <v>515</v>
      </c>
      <c r="B301" s="380">
        <v>0</v>
      </c>
      <c r="C301" s="381">
        <v>6827.6696700000002</v>
      </c>
      <c r="D301" s="381">
        <v>6827.6696700000002</v>
      </c>
      <c r="E301" s="382">
        <v>0</v>
      </c>
      <c r="F301" s="380">
        <v>0</v>
      </c>
      <c r="G301" s="381">
        <v>0</v>
      </c>
      <c r="H301" s="381">
        <v>0</v>
      </c>
      <c r="I301" s="381">
        <v>7375.62752</v>
      </c>
      <c r="J301" s="381">
        <v>7375.62752</v>
      </c>
      <c r="K301" s="383">
        <v>0</v>
      </c>
      <c r="L301" s="123"/>
      <c r="M301" s="379" t="str">
        <f t="shared" si="4"/>
        <v/>
      </c>
    </row>
    <row r="302" spans="1:13" ht="14.45" customHeight="1" x14ac:dyDescent="0.2">
      <c r="A302" s="384" t="s">
        <v>516</v>
      </c>
      <c r="B302" s="380">
        <v>0</v>
      </c>
      <c r="C302" s="381">
        <v>10032.92432</v>
      </c>
      <c r="D302" s="381">
        <v>10032.92432</v>
      </c>
      <c r="E302" s="382">
        <v>0</v>
      </c>
      <c r="F302" s="380">
        <v>0</v>
      </c>
      <c r="G302" s="381">
        <v>0</v>
      </c>
      <c r="H302" s="381">
        <v>672.11905000000002</v>
      </c>
      <c r="I302" s="381">
        <v>3817.942</v>
      </c>
      <c r="J302" s="381">
        <v>3817.942</v>
      </c>
      <c r="K302" s="383">
        <v>0</v>
      </c>
      <c r="L302" s="123"/>
      <c r="M302" s="379" t="str">
        <f t="shared" si="4"/>
        <v/>
      </c>
    </row>
    <row r="303" spans="1:13" ht="14.45" customHeight="1" x14ac:dyDescent="0.2">
      <c r="A303" s="384" t="s">
        <v>517</v>
      </c>
      <c r="B303" s="380">
        <v>0</v>
      </c>
      <c r="C303" s="381">
        <v>10032.92432</v>
      </c>
      <c r="D303" s="381">
        <v>10032.92432</v>
      </c>
      <c r="E303" s="382">
        <v>0</v>
      </c>
      <c r="F303" s="380">
        <v>0</v>
      </c>
      <c r="G303" s="381">
        <v>0</v>
      </c>
      <c r="H303" s="381">
        <v>672.11905000000002</v>
      </c>
      <c r="I303" s="381">
        <v>3817.942</v>
      </c>
      <c r="J303" s="381">
        <v>3817.942</v>
      </c>
      <c r="K303" s="383">
        <v>0</v>
      </c>
      <c r="L303" s="123"/>
      <c r="M303" s="379" t="str">
        <f t="shared" si="4"/>
        <v/>
      </c>
    </row>
    <row r="304" spans="1:13" ht="14.45" customHeight="1" x14ac:dyDescent="0.2">
      <c r="A304" s="384" t="s">
        <v>518</v>
      </c>
      <c r="B304" s="380">
        <v>0</v>
      </c>
      <c r="C304" s="381">
        <v>10032.92432</v>
      </c>
      <c r="D304" s="381">
        <v>10032.92432</v>
      </c>
      <c r="E304" s="382">
        <v>0</v>
      </c>
      <c r="F304" s="380">
        <v>0</v>
      </c>
      <c r="G304" s="381">
        <v>0</v>
      </c>
      <c r="H304" s="381">
        <v>672.11905000000002</v>
      </c>
      <c r="I304" s="381">
        <v>3817.942</v>
      </c>
      <c r="J304" s="381">
        <v>3817.942</v>
      </c>
      <c r="K304" s="383">
        <v>0</v>
      </c>
      <c r="L304" s="123"/>
      <c r="M304" s="379" t="str">
        <f t="shared" si="4"/>
        <v/>
      </c>
    </row>
    <row r="305" spans="1:13" ht="14.45" customHeight="1" x14ac:dyDescent="0.2">
      <c r="A305" s="384" t="s">
        <v>519</v>
      </c>
      <c r="B305" s="380">
        <v>0</v>
      </c>
      <c r="C305" s="381">
        <v>-39.86309</v>
      </c>
      <c r="D305" s="381">
        <v>-39.86309</v>
      </c>
      <c r="E305" s="382">
        <v>0</v>
      </c>
      <c r="F305" s="380">
        <v>0</v>
      </c>
      <c r="G305" s="381">
        <v>0</v>
      </c>
      <c r="H305" s="381">
        <v>0</v>
      </c>
      <c r="I305" s="381">
        <v>-9.0636700000000001</v>
      </c>
      <c r="J305" s="381">
        <v>-9.0636700000000001</v>
      </c>
      <c r="K305" s="383">
        <v>0</v>
      </c>
      <c r="L305" s="123"/>
      <c r="M305" s="379" t="str">
        <f t="shared" si="4"/>
        <v>X</v>
      </c>
    </row>
    <row r="306" spans="1:13" ht="14.45" customHeight="1" x14ac:dyDescent="0.2">
      <c r="A306" s="384" t="s">
        <v>520</v>
      </c>
      <c r="B306" s="380">
        <v>0</v>
      </c>
      <c r="C306" s="381">
        <v>-39.86309</v>
      </c>
      <c r="D306" s="381">
        <v>-39.86309</v>
      </c>
      <c r="E306" s="382">
        <v>0</v>
      </c>
      <c r="F306" s="380">
        <v>0</v>
      </c>
      <c r="G306" s="381">
        <v>0</v>
      </c>
      <c r="H306" s="381">
        <v>0</v>
      </c>
      <c r="I306" s="381">
        <v>-9.0636700000000001</v>
      </c>
      <c r="J306" s="381">
        <v>-9.0636700000000001</v>
      </c>
      <c r="K306" s="383">
        <v>0</v>
      </c>
      <c r="L306" s="123"/>
      <c r="M306" s="379" t="str">
        <f t="shared" si="4"/>
        <v/>
      </c>
    </row>
    <row r="307" spans="1:13" ht="14.45" customHeight="1" x14ac:dyDescent="0.2">
      <c r="A307" s="384" t="s">
        <v>521</v>
      </c>
      <c r="B307" s="380">
        <v>0</v>
      </c>
      <c r="C307" s="381">
        <v>0</v>
      </c>
      <c r="D307" s="381">
        <v>0</v>
      </c>
      <c r="E307" s="382">
        <v>0</v>
      </c>
      <c r="F307" s="380">
        <v>0</v>
      </c>
      <c r="G307" s="381">
        <v>0</v>
      </c>
      <c r="H307" s="381">
        <v>0</v>
      </c>
      <c r="I307" s="381">
        <v>3.977E-2</v>
      </c>
      <c r="J307" s="381">
        <v>3.977E-2</v>
      </c>
      <c r="K307" s="383">
        <v>0</v>
      </c>
      <c r="L307" s="123"/>
      <c r="M307" s="379" t="str">
        <f t="shared" si="4"/>
        <v>X</v>
      </c>
    </row>
    <row r="308" spans="1:13" ht="14.45" customHeight="1" x14ac:dyDescent="0.2">
      <c r="A308" s="384" t="s">
        <v>522</v>
      </c>
      <c r="B308" s="380">
        <v>0</v>
      </c>
      <c r="C308" s="381">
        <v>0</v>
      </c>
      <c r="D308" s="381">
        <v>0</v>
      </c>
      <c r="E308" s="382">
        <v>0</v>
      </c>
      <c r="F308" s="380">
        <v>0</v>
      </c>
      <c r="G308" s="381">
        <v>0</v>
      </c>
      <c r="H308" s="381">
        <v>0</v>
      </c>
      <c r="I308" s="381">
        <v>3.977E-2</v>
      </c>
      <c r="J308" s="381">
        <v>3.977E-2</v>
      </c>
      <c r="K308" s="383">
        <v>0</v>
      </c>
      <c r="L308" s="123"/>
      <c r="M308" s="379" t="str">
        <f t="shared" si="4"/>
        <v/>
      </c>
    </row>
    <row r="309" spans="1:13" ht="14.45" customHeight="1" x14ac:dyDescent="0.2">
      <c r="A309" s="384" t="s">
        <v>523</v>
      </c>
      <c r="B309" s="380">
        <v>0</v>
      </c>
      <c r="C309" s="381">
        <v>34.28</v>
      </c>
      <c r="D309" s="381">
        <v>34.28</v>
      </c>
      <c r="E309" s="382">
        <v>0</v>
      </c>
      <c r="F309" s="380">
        <v>0</v>
      </c>
      <c r="G309" s="381">
        <v>0</v>
      </c>
      <c r="H309" s="381">
        <v>3.06</v>
      </c>
      <c r="I309" s="381">
        <v>13.6</v>
      </c>
      <c r="J309" s="381">
        <v>13.6</v>
      </c>
      <c r="K309" s="383">
        <v>0</v>
      </c>
      <c r="L309" s="123"/>
      <c r="M309" s="379" t="str">
        <f t="shared" si="4"/>
        <v>X</v>
      </c>
    </row>
    <row r="310" spans="1:13" ht="14.45" customHeight="1" x14ac:dyDescent="0.2">
      <c r="A310" s="384" t="s">
        <v>524</v>
      </c>
      <c r="B310" s="380">
        <v>0</v>
      </c>
      <c r="C310" s="381">
        <v>30.88</v>
      </c>
      <c r="D310" s="381">
        <v>30.88</v>
      </c>
      <c r="E310" s="382">
        <v>0</v>
      </c>
      <c r="F310" s="380">
        <v>0</v>
      </c>
      <c r="G310" s="381">
        <v>0</v>
      </c>
      <c r="H310" s="381">
        <v>3.06</v>
      </c>
      <c r="I310" s="381">
        <v>13.6</v>
      </c>
      <c r="J310" s="381">
        <v>13.6</v>
      </c>
      <c r="K310" s="383">
        <v>0</v>
      </c>
      <c r="L310" s="123"/>
      <c r="M310" s="379" t="str">
        <f t="shared" si="4"/>
        <v/>
      </c>
    </row>
    <row r="311" spans="1:13" ht="14.45" customHeight="1" x14ac:dyDescent="0.2">
      <c r="A311" s="384" t="s">
        <v>525</v>
      </c>
      <c r="B311" s="380">
        <v>0</v>
      </c>
      <c r="C311" s="381">
        <v>3.4</v>
      </c>
      <c r="D311" s="381">
        <v>3.4</v>
      </c>
      <c r="E311" s="382">
        <v>0</v>
      </c>
      <c r="F311" s="380">
        <v>0</v>
      </c>
      <c r="G311" s="381">
        <v>0</v>
      </c>
      <c r="H311" s="381">
        <v>0</v>
      </c>
      <c r="I311" s="381">
        <v>0</v>
      </c>
      <c r="J311" s="381">
        <v>0</v>
      </c>
      <c r="K311" s="383">
        <v>0</v>
      </c>
      <c r="L311" s="123"/>
      <c r="M311" s="379" t="str">
        <f t="shared" si="4"/>
        <v/>
      </c>
    </row>
    <row r="312" spans="1:13" ht="14.45" customHeight="1" x14ac:dyDescent="0.2">
      <c r="A312" s="384" t="s">
        <v>526</v>
      </c>
      <c r="B312" s="380">
        <v>0</v>
      </c>
      <c r="C312" s="381">
        <v>1875.44992</v>
      </c>
      <c r="D312" s="381">
        <v>1875.44992</v>
      </c>
      <c r="E312" s="382">
        <v>0</v>
      </c>
      <c r="F312" s="380">
        <v>0</v>
      </c>
      <c r="G312" s="381">
        <v>0</v>
      </c>
      <c r="H312" s="381">
        <v>151.33579999999998</v>
      </c>
      <c r="I312" s="381">
        <v>759.36649999999997</v>
      </c>
      <c r="J312" s="381">
        <v>759.36649999999997</v>
      </c>
      <c r="K312" s="383">
        <v>0</v>
      </c>
      <c r="L312" s="123"/>
      <c r="M312" s="379" t="str">
        <f t="shared" si="4"/>
        <v>X</v>
      </c>
    </row>
    <row r="313" spans="1:13" ht="14.45" customHeight="1" x14ac:dyDescent="0.2">
      <c r="A313" s="384" t="s">
        <v>527</v>
      </c>
      <c r="B313" s="380">
        <v>0</v>
      </c>
      <c r="C313" s="381">
        <v>14.784000000000001</v>
      </c>
      <c r="D313" s="381">
        <v>14.784000000000001</v>
      </c>
      <c r="E313" s="382">
        <v>0</v>
      </c>
      <c r="F313" s="380">
        <v>0</v>
      </c>
      <c r="G313" s="381">
        <v>0</v>
      </c>
      <c r="H313" s="381">
        <v>0</v>
      </c>
      <c r="I313" s="381">
        <v>0</v>
      </c>
      <c r="J313" s="381">
        <v>0</v>
      </c>
      <c r="K313" s="383">
        <v>0</v>
      </c>
      <c r="L313" s="123"/>
      <c r="M313" s="379" t="str">
        <f t="shared" si="4"/>
        <v/>
      </c>
    </row>
    <row r="314" spans="1:13" ht="14.45" customHeight="1" x14ac:dyDescent="0.2">
      <c r="A314" s="384" t="s">
        <v>528</v>
      </c>
      <c r="B314" s="380">
        <v>0</v>
      </c>
      <c r="C314" s="381">
        <v>10.104100000000001</v>
      </c>
      <c r="D314" s="381">
        <v>10.104100000000001</v>
      </c>
      <c r="E314" s="382">
        <v>0</v>
      </c>
      <c r="F314" s="380">
        <v>0</v>
      </c>
      <c r="G314" s="381">
        <v>0</v>
      </c>
      <c r="H314" s="381">
        <v>2.9393000000000002</v>
      </c>
      <c r="I314" s="381">
        <v>15.987500000000001</v>
      </c>
      <c r="J314" s="381">
        <v>15.987500000000001</v>
      </c>
      <c r="K314" s="383">
        <v>0</v>
      </c>
      <c r="L314" s="123"/>
      <c r="M314" s="379" t="str">
        <f t="shared" si="4"/>
        <v/>
      </c>
    </row>
    <row r="315" spans="1:13" ht="14.45" customHeight="1" x14ac:dyDescent="0.2">
      <c r="A315" s="384" t="s">
        <v>529</v>
      </c>
      <c r="B315" s="380">
        <v>0</v>
      </c>
      <c r="C315" s="381">
        <v>1850.5618200000001</v>
      </c>
      <c r="D315" s="381">
        <v>1850.5618200000001</v>
      </c>
      <c r="E315" s="382">
        <v>0</v>
      </c>
      <c r="F315" s="380">
        <v>0</v>
      </c>
      <c r="G315" s="381">
        <v>0</v>
      </c>
      <c r="H315" s="381">
        <v>148.3965</v>
      </c>
      <c r="I315" s="381">
        <v>743.37900000000002</v>
      </c>
      <c r="J315" s="381">
        <v>743.37900000000002</v>
      </c>
      <c r="K315" s="383">
        <v>0</v>
      </c>
      <c r="L315" s="123"/>
      <c r="M315" s="379" t="str">
        <f t="shared" si="4"/>
        <v/>
      </c>
    </row>
    <row r="316" spans="1:13" ht="14.45" customHeight="1" x14ac:dyDescent="0.2">
      <c r="A316" s="384" t="s">
        <v>530</v>
      </c>
      <c r="B316" s="380">
        <v>0</v>
      </c>
      <c r="C316" s="381">
        <v>9.6628700000000016</v>
      </c>
      <c r="D316" s="381">
        <v>9.6628700000000016</v>
      </c>
      <c r="E316" s="382">
        <v>0</v>
      </c>
      <c r="F316" s="380">
        <v>0</v>
      </c>
      <c r="G316" s="381">
        <v>0</v>
      </c>
      <c r="H316" s="381">
        <v>0.89169000000000009</v>
      </c>
      <c r="I316" s="381">
        <v>3.7087800000000004</v>
      </c>
      <c r="J316" s="381">
        <v>3.7087800000000004</v>
      </c>
      <c r="K316" s="383">
        <v>0</v>
      </c>
      <c r="L316" s="123"/>
      <c r="M316" s="379" t="str">
        <f t="shared" si="4"/>
        <v>X</v>
      </c>
    </row>
    <row r="317" spans="1:13" ht="14.45" customHeight="1" x14ac:dyDescent="0.2">
      <c r="A317" s="384" t="s">
        <v>531</v>
      </c>
      <c r="B317" s="380">
        <v>0</v>
      </c>
      <c r="C317" s="381">
        <v>9.6628700000000016</v>
      </c>
      <c r="D317" s="381">
        <v>9.6628700000000016</v>
      </c>
      <c r="E317" s="382">
        <v>0</v>
      </c>
      <c r="F317" s="380">
        <v>0</v>
      </c>
      <c r="G317" s="381">
        <v>0</v>
      </c>
      <c r="H317" s="381">
        <v>0.89169000000000009</v>
      </c>
      <c r="I317" s="381">
        <v>3.7087800000000004</v>
      </c>
      <c r="J317" s="381">
        <v>3.7087800000000004</v>
      </c>
      <c r="K317" s="383">
        <v>0</v>
      </c>
      <c r="L317" s="123"/>
      <c r="M317" s="379" t="str">
        <f t="shared" si="4"/>
        <v/>
      </c>
    </row>
    <row r="318" spans="1:13" ht="14.45" customHeight="1" x14ac:dyDescent="0.2">
      <c r="A318" s="384" t="s">
        <v>532</v>
      </c>
      <c r="B318" s="380">
        <v>0</v>
      </c>
      <c r="C318" s="381">
        <v>2033.0953</v>
      </c>
      <c r="D318" s="381">
        <v>2033.0953</v>
      </c>
      <c r="E318" s="382">
        <v>0</v>
      </c>
      <c r="F318" s="380">
        <v>0</v>
      </c>
      <c r="G318" s="381">
        <v>0</v>
      </c>
      <c r="H318" s="381">
        <v>137.40543</v>
      </c>
      <c r="I318" s="381">
        <v>665.31541000000004</v>
      </c>
      <c r="J318" s="381">
        <v>665.31541000000004</v>
      </c>
      <c r="K318" s="383">
        <v>0</v>
      </c>
      <c r="L318" s="123"/>
      <c r="M318" s="379" t="str">
        <f t="shared" si="4"/>
        <v>X</v>
      </c>
    </row>
    <row r="319" spans="1:13" ht="14.45" customHeight="1" x14ac:dyDescent="0.2">
      <c r="A319" s="384" t="s">
        <v>533</v>
      </c>
      <c r="B319" s="380">
        <v>0</v>
      </c>
      <c r="C319" s="381">
        <v>2033.0953</v>
      </c>
      <c r="D319" s="381">
        <v>2033.0953</v>
      </c>
      <c r="E319" s="382">
        <v>0</v>
      </c>
      <c r="F319" s="380">
        <v>0</v>
      </c>
      <c r="G319" s="381">
        <v>0</v>
      </c>
      <c r="H319" s="381">
        <v>137.40543</v>
      </c>
      <c r="I319" s="381">
        <v>665.31541000000004</v>
      </c>
      <c r="J319" s="381">
        <v>665.31541000000004</v>
      </c>
      <c r="K319" s="383">
        <v>0</v>
      </c>
      <c r="L319" s="123"/>
      <c r="M319" s="379" t="str">
        <f t="shared" si="4"/>
        <v/>
      </c>
    </row>
    <row r="320" spans="1:13" ht="14.45" customHeight="1" x14ac:dyDescent="0.2">
      <c r="A320" s="384" t="s">
        <v>534</v>
      </c>
      <c r="B320" s="380">
        <v>0</v>
      </c>
      <c r="C320" s="381">
        <v>-36.662999999999997</v>
      </c>
      <c r="D320" s="381">
        <v>-36.662999999999997</v>
      </c>
      <c r="E320" s="382">
        <v>0</v>
      </c>
      <c r="F320" s="380">
        <v>0</v>
      </c>
      <c r="G320" s="381">
        <v>0</v>
      </c>
      <c r="H320" s="381">
        <v>0</v>
      </c>
      <c r="I320" s="381">
        <v>-0.2</v>
      </c>
      <c r="J320" s="381">
        <v>-0.2</v>
      </c>
      <c r="K320" s="383">
        <v>0</v>
      </c>
      <c r="L320" s="123"/>
      <c r="M320" s="379" t="str">
        <f t="shared" si="4"/>
        <v>X</v>
      </c>
    </row>
    <row r="321" spans="1:13" ht="14.45" customHeight="1" x14ac:dyDescent="0.2">
      <c r="A321" s="384" t="s">
        <v>535</v>
      </c>
      <c r="B321" s="380">
        <v>0</v>
      </c>
      <c r="C321" s="381">
        <v>1.002</v>
      </c>
      <c r="D321" s="381">
        <v>1.002</v>
      </c>
      <c r="E321" s="382">
        <v>0</v>
      </c>
      <c r="F321" s="380">
        <v>0</v>
      </c>
      <c r="G321" s="381">
        <v>0</v>
      </c>
      <c r="H321" s="381">
        <v>0</v>
      </c>
      <c r="I321" s="381">
        <v>0</v>
      </c>
      <c r="J321" s="381">
        <v>0</v>
      </c>
      <c r="K321" s="383">
        <v>0</v>
      </c>
      <c r="L321" s="123"/>
      <c r="M321" s="379" t="str">
        <f t="shared" si="4"/>
        <v/>
      </c>
    </row>
    <row r="322" spans="1:13" ht="14.45" customHeight="1" x14ac:dyDescent="0.2">
      <c r="A322" s="384" t="s">
        <v>536</v>
      </c>
      <c r="B322" s="380">
        <v>0</v>
      </c>
      <c r="C322" s="381">
        <v>-37.664999999999999</v>
      </c>
      <c r="D322" s="381">
        <v>-37.664999999999999</v>
      </c>
      <c r="E322" s="382">
        <v>0</v>
      </c>
      <c r="F322" s="380">
        <v>0</v>
      </c>
      <c r="G322" s="381">
        <v>0</v>
      </c>
      <c r="H322" s="381">
        <v>0</v>
      </c>
      <c r="I322" s="381">
        <v>-0.2</v>
      </c>
      <c r="J322" s="381">
        <v>-0.2</v>
      </c>
      <c r="K322" s="383">
        <v>0</v>
      </c>
      <c r="L322" s="123"/>
      <c r="M322" s="379" t="str">
        <f t="shared" si="4"/>
        <v/>
      </c>
    </row>
    <row r="323" spans="1:13" ht="14.45" customHeight="1" x14ac:dyDescent="0.2">
      <c r="A323" s="384" t="s">
        <v>537</v>
      </c>
      <c r="B323" s="380">
        <v>0</v>
      </c>
      <c r="C323" s="381">
        <v>6117.0992300000007</v>
      </c>
      <c r="D323" s="381">
        <v>6117.0992300000007</v>
      </c>
      <c r="E323" s="382">
        <v>0</v>
      </c>
      <c r="F323" s="380">
        <v>0</v>
      </c>
      <c r="G323" s="381">
        <v>0</v>
      </c>
      <c r="H323" s="381">
        <v>379.42613</v>
      </c>
      <c r="I323" s="381">
        <v>2376.1115399999999</v>
      </c>
      <c r="J323" s="381">
        <v>2376.1115399999999</v>
      </c>
      <c r="K323" s="383">
        <v>0</v>
      </c>
      <c r="L323" s="123"/>
      <c r="M323" s="379" t="str">
        <f t="shared" si="4"/>
        <v>X</v>
      </c>
    </row>
    <row r="324" spans="1:13" ht="14.45" customHeight="1" x14ac:dyDescent="0.2">
      <c r="A324" s="384" t="s">
        <v>538</v>
      </c>
      <c r="B324" s="380">
        <v>0</v>
      </c>
      <c r="C324" s="381">
        <v>6117.0992300000007</v>
      </c>
      <c r="D324" s="381">
        <v>6117.0992300000007</v>
      </c>
      <c r="E324" s="382">
        <v>0</v>
      </c>
      <c r="F324" s="380">
        <v>0</v>
      </c>
      <c r="G324" s="381">
        <v>0</v>
      </c>
      <c r="H324" s="381">
        <v>379.42613</v>
      </c>
      <c r="I324" s="381">
        <v>2376.1115399999999</v>
      </c>
      <c r="J324" s="381">
        <v>2376.1115399999999</v>
      </c>
      <c r="K324" s="383">
        <v>0</v>
      </c>
      <c r="L324" s="123"/>
      <c r="M324" s="379" t="str">
        <f t="shared" si="4"/>
        <v/>
      </c>
    </row>
    <row r="325" spans="1:13" ht="14.45" customHeight="1" x14ac:dyDescent="0.2">
      <c r="A325" s="384" t="s">
        <v>539</v>
      </c>
      <c r="B325" s="380">
        <v>0</v>
      </c>
      <c r="C325" s="381">
        <v>39.86309</v>
      </c>
      <c r="D325" s="381">
        <v>39.86309</v>
      </c>
      <c r="E325" s="382">
        <v>0</v>
      </c>
      <c r="F325" s="380">
        <v>0</v>
      </c>
      <c r="G325" s="381">
        <v>0</v>
      </c>
      <c r="H325" s="381">
        <v>0</v>
      </c>
      <c r="I325" s="381">
        <v>9.0636700000000001</v>
      </c>
      <c r="J325" s="381">
        <v>9.0636700000000001</v>
      </c>
      <c r="K325" s="383">
        <v>0</v>
      </c>
      <c r="L325" s="123"/>
      <c r="M325" s="379" t="str">
        <f t="shared" si="4"/>
        <v>X</v>
      </c>
    </row>
    <row r="326" spans="1:13" ht="14.45" customHeight="1" x14ac:dyDescent="0.2">
      <c r="A326" s="384" t="s">
        <v>540</v>
      </c>
      <c r="B326" s="380">
        <v>0</v>
      </c>
      <c r="C326" s="381">
        <v>0.20788000000000001</v>
      </c>
      <c r="D326" s="381">
        <v>0.20788000000000001</v>
      </c>
      <c r="E326" s="382">
        <v>0</v>
      </c>
      <c r="F326" s="380">
        <v>0</v>
      </c>
      <c r="G326" s="381">
        <v>0</v>
      </c>
      <c r="H326" s="381">
        <v>0</v>
      </c>
      <c r="I326" s="381">
        <v>8.9650000000000007E-2</v>
      </c>
      <c r="J326" s="381">
        <v>8.9650000000000007E-2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84" t="s">
        <v>541</v>
      </c>
      <c r="B327" s="380">
        <v>0</v>
      </c>
      <c r="C327" s="381">
        <v>1.7079999999999998E-2</v>
      </c>
      <c r="D327" s="381">
        <v>1.7079999999999998E-2</v>
      </c>
      <c r="E327" s="382">
        <v>0</v>
      </c>
      <c r="F327" s="380">
        <v>0</v>
      </c>
      <c r="G327" s="381">
        <v>0</v>
      </c>
      <c r="H327" s="381">
        <v>0</v>
      </c>
      <c r="I327" s="381">
        <v>7.2699999999999996E-3</v>
      </c>
      <c r="J327" s="381">
        <v>7.2699999999999996E-3</v>
      </c>
      <c r="K327" s="383">
        <v>0</v>
      </c>
      <c r="L327" s="123"/>
      <c r="M327" s="379" t="str">
        <f t="shared" si="5"/>
        <v/>
      </c>
    </row>
    <row r="328" spans="1:13" ht="14.45" customHeight="1" x14ac:dyDescent="0.2">
      <c r="A328" s="384" t="s">
        <v>542</v>
      </c>
      <c r="B328" s="380">
        <v>0</v>
      </c>
      <c r="C328" s="381">
        <v>2.9E-4</v>
      </c>
      <c r="D328" s="381">
        <v>2.9E-4</v>
      </c>
      <c r="E328" s="382">
        <v>0</v>
      </c>
      <c r="F328" s="380">
        <v>0</v>
      </c>
      <c r="G328" s="381">
        <v>0</v>
      </c>
      <c r="H328" s="381">
        <v>0</v>
      </c>
      <c r="I328" s="381">
        <v>0</v>
      </c>
      <c r="J328" s="381">
        <v>0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10.25798</v>
      </c>
      <c r="D329" s="381">
        <v>10.25798</v>
      </c>
      <c r="E329" s="382">
        <v>0</v>
      </c>
      <c r="F329" s="380">
        <v>0</v>
      </c>
      <c r="G329" s="381">
        <v>0</v>
      </c>
      <c r="H329" s="381">
        <v>0</v>
      </c>
      <c r="I329" s="381">
        <v>2.0508800000000003</v>
      </c>
      <c r="J329" s="381">
        <v>2.0508800000000003</v>
      </c>
      <c r="K329" s="383">
        <v>0</v>
      </c>
      <c r="L329" s="123"/>
      <c r="M329" s="379" t="str">
        <f t="shared" si="5"/>
        <v/>
      </c>
    </row>
    <row r="330" spans="1:13" ht="14.45" customHeight="1" x14ac:dyDescent="0.2">
      <c r="A330" s="384" t="s">
        <v>544</v>
      </c>
      <c r="B330" s="380">
        <v>0</v>
      </c>
      <c r="C330" s="381">
        <v>29.379860000000001</v>
      </c>
      <c r="D330" s="381">
        <v>29.379860000000001</v>
      </c>
      <c r="E330" s="382">
        <v>0</v>
      </c>
      <c r="F330" s="380">
        <v>0</v>
      </c>
      <c r="G330" s="381">
        <v>0</v>
      </c>
      <c r="H330" s="381">
        <v>0</v>
      </c>
      <c r="I330" s="381">
        <v>6.91587</v>
      </c>
      <c r="J330" s="381">
        <v>6.91587</v>
      </c>
      <c r="K330" s="383">
        <v>0</v>
      </c>
      <c r="L330" s="123"/>
      <c r="M330" s="379" t="str">
        <f t="shared" si="5"/>
        <v/>
      </c>
    </row>
    <row r="331" spans="1:13" ht="14.45" customHeight="1" x14ac:dyDescent="0.2">
      <c r="A331" s="384" t="s">
        <v>545</v>
      </c>
      <c r="B331" s="380">
        <v>0</v>
      </c>
      <c r="C331" s="381">
        <v>11079.943019999999</v>
      </c>
      <c r="D331" s="381">
        <v>11079.943019999999</v>
      </c>
      <c r="E331" s="382">
        <v>0</v>
      </c>
      <c r="F331" s="380">
        <v>0</v>
      </c>
      <c r="G331" s="381">
        <v>0</v>
      </c>
      <c r="H331" s="381">
        <v>979.2368100000001</v>
      </c>
      <c r="I331" s="381">
        <v>5199.4859299999998</v>
      </c>
      <c r="J331" s="381">
        <v>5199.4859299999998</v>
      </c>
      <c r="K331" s="383">
        <v>0</v>
      </c>
      <c r="L331" s="123"/>
      <c r="M331" s="379" t="str">
        <f t="shared" si="5"/>
        <v/>
      </c>
    </row>
    <row r="332" spans="1:13" ht="14.45" customHeight="1" x14ac:dyDescent="0.2">
      <c r="A332" s="384" t="s">
        <v>546</v>
      </c>
      <c r="B332" s="380">
        <v>0</v>
      </c>
      <c r="C332" s="381">
        <v>11079.943019999999</v>
      </c>
      <c r="D332" s="381">
        <v>11079.943019999999</v>
      </c>
      <c r="E332" s="382">
        <v>0</v>
      </c>
      <c r="F332" s="380">
        <v>0</v>
      </c>
      <c r="G332" s="381">
        <v>0</v>
      </c>
      <c r="H332" s="381">
        <v>979.2368100000001</v>
      </c>
      <c r="I332" s="381">
        <v>5199.4859299999998</v>
      </c>
      <c r="J332" s="381">
        <v>5199.4859299999998</v>
      </c>
      <c r="K332" s="383">
        <v>0</v>
      </c>
      <c r="L332" s="123"/>
      <c r="M332" s="379" t="str">
        <f t="shared" si="5"/>
        <v/>
      </c>
    </row>
    <row r="333" spans="1:13" ht="14.45" customHeight="1" x14ac:dyDescent="0.2">
      <c r="A333" s="384" t="s">
        <v>547</v>
      </c>
      <c r="B333" s="380">
        <v>0</v>
      </c>
      <c r="C333" s="381">
        <v>11079.943019999999</v>
      </c>
      <c r="D333" s="381">
        <v>11079.943019999999</v>
      </c>
      <c r="E333" s="382">
        <v>0</v>
      </c>
      <c r="F333" s="380">
        <v>0</v>
      </c>
      <c r="G333" s="381">
        <v>0</v>
      </c>
      <c r="H333" s="381">
        <v>979.2368100000001</v>
      </c>
      <c r="I333" s="381">
        <v>5199.4859299999998</v>
      </c>
      <c r="J333" s="381">
        <v>5199.4859299999998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9863.0490700000009</v>
      </c>
      <c r="D334" s="381">
        <v>9863.0490700000009</v>
      </c>
      <c r="E334" s="382">
        <v>0</v>
      </c>
      <c r="F334" s="380">
        <v>0</v>
      </c>
      <c r="G334" s="381">
        <v>0</v>
      </c>
      <c r="H334" s="381">
        <v>846.58319999999992</v>
      </c>
      <c r="I334" s="381">
        <v>4738.4273200000007</v>
      </c>
      <c r="J334" s="381">
        <v>4738.4273200000007</v>
      </c>
      <c r="K334" s="383">
        <v>0</v>
      </c>
      <c r="L334" s="123"/>
      <c r="M334" s="379" t="str">
        <f t="shared" si="5"/>
        <v>X</v>
      </c>
    </row>
    <row r="335" spans="1:13" ht="14.45" customHeight="1" x14ac:dyDescent="0.2">
      <c r="A335" s="384" t="s">
        <v>549</v>
      </c>
      <c r="B335" s="380">
        <v>0</v>
      </c>
      <c r="C335" s="381">
        <v>571.64400000000001</v>
      </c>
      <c r="D335" s="381">
        <v>571.64400000000001</v>
      </c>
      <c r="E335" s="382">
        <v>0</v>
      </c>
      <c r="F335" s="380">
        <v>0</v>
      </c>
      <c r="G335" s="381">
        <v>0</v>
      </c>
      <c r="H335" s="381">
        <v>0</v>
      </c>
      <c r="I335" s="381">
        <v>147.32499999999999</v>
      </c>
      <c r="J335" s="381">
        <v>147.32499999999999</v>
      </c>
      <c r="K335" s="383">
        <v>0</v>
      </c>
      <c r="L335" s="123"/>
      <c r="M335" s="379" t="str">
        <f t="shared" si="5"/>
        <v/>
      </c>
    </row>
    <row r="336" spans="1:13" ht="14.45" customHeight="1" x14ac:dyDescent="0.2">
      <c r="A336" s="384" t="s">
        <v>550</v>
      </c>
      <c r="B336" s="380">
        <v>0</v>
      </c>
      <c r="C336" s="381">
        <v>9291.4050700000007</v>
      </c>
      <c r="D336" s="381">
        <v>9291.4050700000007</v>
      </c>
      <c r="E336" s="382">
        <v>0</v>
      </c>
      <c r="F336" s="380">
        <v>0</v>
      </c>
      <c r="G336" s="381">
        <v>0</v>
      </c>
      <c r="H336" s="381">
        <v>846.58319999999992</v>
      </c>
      <c r="I336" s="381">
        <v>4591.10232</v>
      </c>
      <c r="J336" s="381">
        <v>4591.10232</v>
      </c>
      <c r="K336" s="383">
        <v>0</v>
      </c>
      <c r="L336" s="123"/>
      <c r="M336" s="379" t="str">
        <f t="shared" si="5"/>
        <v/>
      </c>
    </row>
    <row r="337" spans="1:13" ht="14.45" customHeight="1" x14ac:dyDescent="0.2">
      <c r="A337" s="384" t="s">
        <v>551</v>
      </c>
      <c r="B337" s="380">
        <v>0</v>
      </c>
      <c r="C337" s="381">
        <v>1216.8939499999999</v>
      </c>
      <c r="D337" s="381">
        <v>1216.8939499999999</v>
      </c>
      <c r="E337" s="382">
        <v>0</v>
      </c>
      <c r="F337" s="380">
        <v>0</v>
      </c>
      <c r="G337" s="381">
        <v>0</v>
      </c>
      <c r="H337" s="381">
        <v>132.65360999999999</v>
      </c>
      <c r="I337" s="381">
        <v>461.05860999999999</v>
      </c>
      <c r="J337" s="381">
        <v>461.05860999999999</v>
      </c>
      <c r="K337" s="383">
        <v>0</v>
      </c>
      <c r="L337" s="123"/>
      <c r="M337" s="379" t="str">
        <f t="shared" si="5"/>
        <v>X</v>
      </c>
    </row>
    <row r="338" spans="1:13" ht="14.45" customHeight="1" x14ac:dyDescent="0.2">
      <c r="A338" s="384" t="s">
        <v>552</v>
      </c>
      <c r="B338" s="380">
        <v>0</v>
      </c>
      <c r="C338" s="381">
        <v>1216.8939499999999</v>
      </c>
      <c r="D338" s="381">
        <v>1216.8939499999999</v>
      </c>
      <c r="E338" s="382">
        <v>0</v>
      </c>
      <c r="F338" s="380">
        <v>0</v>
      </c>
      <c r="G338" s="381">
        <v>0</v>
      </c>
      <c r="H338" s="381">
        <v>132.65360999999999</v>
      </c>
      <c r="I338" s="381">
        <v>461.05860999999999</v>
      </c>
      <c r="J338" s="381">
        <v>461.05860999999999</v>
      </c>
      <c r="K338" s="383">
        <v>0</v>
      </c>
      <c r="L338" s="123"/>
      <c r="M338" s="379" t="str">
        <f t="shared" si="5"/>
        <v/>
      </c>
    </row>
    <row r="339" spans="1:13" ht="14.45" customHeight="1" x14ac:dyDescent="0.2">
      <c r="A339" s="384"/>
      <c r="B339" s="380"/>
      <c r="C339" s="381"/>
      <c r="D339" s="381"/>
      <c r="E339" s="382"/>
      <c r="F339" s="380"/>
      <c r="G339" s="381"/>
      <c r="H339" s="381"/>
      <c r="I339" s="381"/>
      <c r="J339" s="381"/>
      <c r="K339" s="383"/>
      <c r="L339" s="123"/>
      <c r="M339" s="379" t="str">
        <f t="shared" si="5"/>
        <v/>
      </c>
    </row>
    <row r="340" spans="1:13" ht="14.45" customHeight="1" x14ac:dyDescent="0.2">
      <c r="A340" s="384"/>
      <c r="B340" s="380"/>
      <c r="C340" s="381"/>
      <c r="D340" s="381"/>
      <c r="E340" s="382"/>
      <c r="F340" s="380"/>
      <c r="G340" s="381"/>
      <c r="H340" s="381"/>
      <c r="I340" s="381"/>
      <c r="J340" s="381"/>
      <c r="K340" s="383"/>
      <c r="L340" s="123"/>
      <c r="M340" s="379" t="str">
        <f t="shared" si="5"/>
        <v/>
      </c>
    </row>
    <row r="341" spans="1:13" ht="14.45" customHeight="1" x14ac:dyDescent="0.2">
      <c r="A341" s="384"/>
      <c r="B341" s="380"/>
      <c r="C341" s="381"/>
      <c r="D341" s="381"/>
      <c r="E341" s="382"/>
      <c r="F341" s="380"/>
      <c r="G341" s="381"/>
      <c r="H341" s="381"/>
      <c r="I341" s="381"/>
      <c r="J341" s="381"/>
      <c r="K341" s="383"/>
      <c r="L341" s="123"/>
      <c r="M341" s="379" t="str">
        <f t="shared" si="5"/>
        <v/>
      </c>
    </row>
    <row r="342" spans="1:13" ht="14.45" customHeight="1" x14ac:dyDescent="0.2">
      <c r="A342" s="384"/>
      <c r="B342" s="380"/>
      <c r="C342" s="381"/>
      <c r="D342" s="381"/>
      <c r="E342" s="382"/>
      <c r="F342" s="380"/>
      <c r="G342" s="381"/>
      <c r="H342" s="381"/>
      <c r="I342" s="381"/>
      <c r="J342" s="381"/>
      <c r="K342" s="383"/>
      <c r="L342" s="123"/>
      <c r="M342" s="379" t="str">
        <f t="shared" si="5"/>
        <v/>
      </c>
    </row>
    <row r="343" spans="1:13" ht="14.45" customHeight="1" x14ac:dyDescent="0.2">
      <c r="A343" s="384"/>
      <c r="B343" s="380"/>
      <c r="C343" s="381"/>
      <c r="D343" s="381"/>
      <c r="E343" s="382"/>
      <c r="F343" s="380"/>
      <c r="G343" s="381"/>
      <c r="H343" s="381"/>
      <c r="I343" s="381"/>
      <c r="J343" s="381"/>
      <c r="K343" s="383"/>
      <c r="L343" s="123"/>
      <c r="M343" s="379" t="str">
        <f t="shared" si="5"/>
        <v/>
      </c>
    </row>
    <row r="344" spans="1:13" ht="14.45" customHeight="1" x14ac:dyDescent="0.2">
      <c r="A344" s="384"/>
      <c r="B344" s="380"/>
      <c r="C344" s="381"/>
      <c r="D344" s="381"/>
      <c r="E344" s="382"/>
      <c r="F344" s="380"/>
      <c r="G344" s="381"/>
      <c r="H344" s="381"/>
      <c r="I344" s="381"/>
      <c r="J344" s="381"/>
      <c r="K344" s="383"/>
      <c r="L344" s="123"/>
      <c r="M344" s="379" t="str">
        <f t="shared" si="5"/>
        <v/>
      </c>
    </row>
    <row r="345" spans="1:13" ht="14.45" customHeight="1" x14ac:dyDescent="0.2">
      <c r="A345" s="384"/>
      <c r="B345" s="380"/>
      <c r="C345" s="381"/>
      <c r="D345" s="381"/>
      <c r="E345" s="382"/>
      <c r="F345" s="380"/>
      <c r="G345" s="381"/>
      <c r="H345" s="381"/>
      <c r="I345" s="381"/>
      <c r="J345" s="381"/>
      <c r="K345" s="383"/>
      <c r="L345" s="123"/>
      <c r="M345" s="379" t="str">
        <f t="shared" si="5"/>
        <v/>
      </c>
    </row>
    <row r="346" spans="1:13" ht="14.45" customHeight="1" x14ac:dyDescent="0.2">
      <c r="A346" s="384"/>
      <c r="B346" s="380"/>
      <c r="C346" s="381"/>
      <c r="D346" s="381"/>
      <c r="E346" s="382"/>
      <c r="F346" s="380"/>
      <c r="G346" s="381"/>
      <c r="H346" s="381"/>
      <c r="I346" s="381"/>
      <c r="J346" s="381"/>
      <c r="K346" s="383"/>
      <c r="L346" s="123"/>
      <c r="M346" s="379" t="str">
        <f t="shared" si="5"/>
        <v/>
      </c>
    </row>
    <row r="347" spans="1:13" ht="14.45" customHeight="1" x14ac:dyDescent="0.2">
      <c r="A347" s="384"/>
      <c r="B347" s="380"/>
      <c r="C347" s="381"/>
      <c r="D347" s="381"/>
      <c r="E347" s="382"/>
      <c r="F347" s="380"/>
      <c r="G347" s="381"/>
      <c r="H347" s="381"/>
      <c r="I347" s="381"/>
      <c r="J347" s="381"/>
      <c r="K347" s="383"/>
      <c r="L347" s="123"/>
      <c r="M347" s="379" t="str">
        <f t="shared" si="5"/>
        <v/>
      </c>
    </row>
    <row r="348" spans="1:13" ht="14.45" customHeight="1" x14ac:dyDescent="0.2">
      <c r="A348" s="384"/>
      <c r="B348" s="380"/>
      <c r="C348" s="381"/>
      <c r="D348" s="381"/>
      <c r="E348" s="382"/>
      <c r="F348" s="380"/>
      <c r="G348" s="381"/>
      <c r="H348" s="381"/>
      <c r="I348" s="381"/>
      <c r="J348" s="381"/>
      <c r="K348" s="383"/>
      <c r="L348" s="123"/>
      <c r="M348" s="379" t="str">
        <f t="shared" si="5"/>
        <v/>
      </c>
    </row>
    <row r="349" spans="1:13" ht="14.45" customHeight="1" x14ac:dyDescent="0.2">
      <c r="A349" s="384"/>
      <c r="B349" s="380"/>
      <c r="C349" s="381"/>
      <c r="D349" s="381"/>
      <c r="E349" s="382"/>
      <c r="F349" s="380"/>
      <c r="G349" s="381"/>
      <c r="H349" s="381"/>
      <c r="I349" s="381"/>
      <c r="J349" s="381"/>
      <c r="K349" s="383"/>
      <c r="L349" s="123"/>
      <c r="M349" s="379" t="str">
        <f t="shared" si="5"/>
        <v/>
      </c>
    </row>
    <row r="350" spans="1:13" ht="14.45" customHeight="1" x14ac:dyDescent="0.2">
      <c r="A350" s="384"/>
      <c r="B350" s="380"/>
      <c r="C350" s="381"/>
      <c r="D350" s="381"/>
      <c r="E350" s="382"/>
      <c r="F350" s="380"/>
      <c r="G350" s="381"/>
      <c r="H350" s="381"/>
      <c r="I350" s="381"/>
      <c r="J350" s="381"/>
      <c r="K350" s="383"/>
      <c r="L350" s="123"/>
      <c r="M350" s="379" t="str">
        <f t="shared" si="5"/>
        <v/>
      </c>
    </row>
    <row r="351" spans="1:13" ht="14.45" customHeight="1" x14ac:dyDescent="0.2">
      <c r="A351" s="384"/>
      <c r="B351" s="380"/>
      <c r="C351" s="381"/>
      <c r="D351" s="381"/>
      <c r="E351" s="382"/>
      <c r="F351" s="380"/>
      <c r="G351" s="381"/>
      <c r="H351" s="381"/>
      <c r="I351" s="381"/>
      <c r="J351" s="381"/>
      <c r="K351" s="383"/>
      <c r="L351" s="123"/>
      <c r="M351" s="379" t="str">
        <f t="shared" si="5"/>
        <v/>
      </c>
    </row>
    <row r="352" spans="1:13" ht="14.45" customHeight="1" x14ac:dyDescent="0.2">
      <c r="A352" s="384"/>
      <c r="B352" s="380"/>
      <c r="C352" s="381"/>
      <c r="D352" s="381"/>
      <c r="E352" s="382"/>
      <c r="F352" s="380"/>
      <c r="G352" s="381"/>
      <c r="H352" s="381"/>
      <c r="I352" s="381"/>
      <c r="J352" s="381"/>
      <c r="K352" s="383"/>
      <c r="L352" s="123"/>
      <c r="M352" s="379" t="str">
        <f t="shared" si="5"/>
        <v/>
      </c>
    </row>
    <row r="353" spans="1:13" ht="14.45" customHeight="1" x14ac:dyDescent="0.2">
      <c r="A353" s="384"/>
      <c r="B353" s="380"/>
      <c r="C353" s="381"/>
      <c r="D353" s="381"/>
      <c r="E353" s="382"/>
      <c r="F353" s="380"/>
      <c r="G353" s="381"/>
      <c r="H353" s="381"/>
      <c r="I353" s="381"/>
      <c r="J353" s="381"/>
      <c r="K353" s="383"/>
      <c r="L353" s="123"/>
      <c r="M353" s="379" t="str">
        <f t="shared" si="5"/>
        <v/>
      </c>
    </row>
    <row r="354" spans="1:13" ht="14.45" customHeight="1" x14ac:dyDescent="0.2">
      <c r="A354" s="384"/>
      <c r="B354" s="380"/>
      <c r="C354" s="381"/>
      <c r="D354" s="381"/>
      <c r="E354" s="382"/>
      <c r="F354" s="380"/>
      <c r="G354" s="381"/>
      <c r="H354" s="381"/>
      <c r="I354" s="381"/>
      <c r="J354" s="381"/>
      <c r="K354" s="383"/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C2B2479D-0EAB-4F48-A76F-210C5D2093F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25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553</v>
      </c>
      <c r="B5" s="386" t="s">
        <v>554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553</v>
      </c>
      <c r="B6" s="386" t="s">
        <v>555</v>
      </c>
      <c r="C6" s="387">
        <v>21.486159999999998</v>
      </c>
      <c r="D6" s="387">
        <v>41.718720000000005</v>
      </c>
      <c r="E6" s="387"/>
      <c r="F6" s="387">
        <v>27.631420000000002</v>
      </c>
      <c r="G6" s="387">
        <v>0</v>
      </c>
      <c r="H6" s="387">
        <v>27.631420000000002</v>
      </c>
      <c r="I6" s="388" t="s">
        <v>219</v>
      </c>
      <c r="J6" s="389" t="s">
        <v>1</v>
      </c>
    </row>
    <row r="7" spans="1:10" ht="14.45" customHeight="1" x14ac:dyDescent="0.2">
      <c r="A7" s="385" t="s">
        <v>553</v>
      </c>
      <c r="B7" s="386" t="s">
        <v>556</v>
      </c>
      <c r="C7" s="387">
        <v>21.486159999999998</v>
      </c>
      <c r="D7" s="387">
        <v>41.718720000000005</v>
      </c>
      <c r="E7" s="387"/>
      <c r="F7" s="387">
        <v>27.631420000000002</v>
      </c>
      <c r="G7" s="387">
        <v>0</v>
      </c>
      <c r="H7" s="387">
        <v>27.631420000000002</v>
      </c>
      <c r="I7" s="388" t="s">
        <v>219</v>
      </c>
      <c r="J7" s="389" t="s">
        <v>557</v>
      </c>
    </row>
    <row r="9" spans="1:10" ht="14.45" customHeight="1" x14ac:dyDescent="0.2">
      <c r="A9" s="385" t="s">
        <v>553</v>
      </c>
      <c r="B9" s="386" t="s">
        <v>554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558</v>
      </c>
      <c r="B10" s="386" t="s">
        <v>559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558</v>
      </c>
      <c r="B11" s="386" t="s">
        <v>555</v>
      </c>
      <c r="C11" s="387">
        <v>0</v>
      </c>
      <c r="D11" s="387">
        <v>0</v>
      </c>
      <c r="E11" s="387"/>
      <c r="F11" s="387">
        <v>0</v>
      </c>
      <c r="G11" s="387">
        <v>0</v>
      </c>
      <c r="H11" s="387">
        <v>0</v>
      </c>
      <c r="I11" s="388" t="s">
        <v>219</v>
      </c>
      <c r="J11" s="389" t="s">
        <v>1</v>
      </c>
    </row>
    <row r="12" spans="1:10" ht="14.45" customHeight="1" x14ac:dyDescent="0.2">
      <c r="A12" s="385" t="s">
        <v>558</v>
      </c>
      <c r="B12" s="386" t="s">
        <v>560</v>
      </c>
      <c r="C12" s="387">
        <v>0</v>
      </c>
      <c r="D12" s="387">
        <v>0</v>
      </c>
      <c r="E12" s="387"/>
      <c r="F12" s="387">
        <v>0</v>
      </c>
      <c r="G12" s="387">
        <v>0</v>
      </c>
      <c r="H12" s="387">
        <v>0</v>
      </c>
      <c r="I12" s="388" t="s">
        <v>219</v>
      </c>
      <c r="J12" s="389" t="s">
        <v>561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562</v>
      </c>
    </row>
    <row r="14" spans="1:10" ht="14.45" customHeight="1" x14ac:dyDescent="0.2">
      <c r="A14" s="385" t="s">
        <v>563</v>
      </c>
      <c r="B14" s="386" t="s">
        <v>564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563</v>
      </c>
      <c r="B15" s="386" t="s">
        <v>555</v>
      </c>
      <c r="C15" s="387">
        <v>0</v>
      </c>
      <c r="D15" s="387">
        <v>0.67191000000000001</v>
      </c>
      <c r="E15" s="387"/>
      <c r="F15" s="387">
        <v>-5.3371300000000002</v>
      </c>
      <c r="G15" s="387">
        <v>0</v>
      </c>
      <c r="H15" s="387">
        <v>-5.3371300000000002</v>
      </c>
      <c r="I15" s="388" t="s">
        <v>219</v>
      </c>
      <c r="J15" s="389" t="s">
        <v>1</v>
      </c>
    </row>
    <row r="16" spans="1:10" ht="14.45" customHeight="1" x14ac:dyDescent="0.2">
      <c r="A16" s="385" t="s">
        <v>563</v>
      </c>
      <c r="B16" s="386" t="s">
        <v>565</v>
      </c>
      <c r="C16" s="387">
        <v>0</v>
      </c>
      <c r="D16" s="387">
        <v>0.67191000000000001</v>
      </c>
      <c r="E16" s="387"/>
      <c r="F16" s="387">
        <v>-5.3371300000000002</v>
      </c>
      <c r="G16" s="387">
        <v>0</v>
      </c>
      <c r="H16" s="387">
        <v>-5.3371300000000002</v>
      </c>
      <c r="I16" s="388" t="s">
        <v>219</v>
      </c>
      <c r="J16" s="389" t="s">
        <v>561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562</v>
      </c>
    </row>
    <row r="18" spans="1:10" ht="14.45" customHeight="1" x14ac:dyDescent="0.2">
      <c r="A18" s="385" t="s">
        <v>566</v>
      </c>
      <c r="B18" s="386" t="s">
        <v>567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566</v>
      </c>
      <c r="B19" s="386" t="s">
        <v>555</v>
      </c>
      <c r="C19" s="387">
        <v>19.733089999999997</v>
      </c>
      <c r="D19" s="387">
        <v>36.966120000000004</v>
      </c>
      <c r="E19" s="387"/>
      <c r="F19" s="387">
        <v>27.834029999999998</v>
      </c>
      <c r="G19" s="387">
        <v>0</v>
      </c>
      <c r="H19" s="387">
        <v>27.834029999999998</v>
      </c>
      <c r="I19" s="388" t="s">
        <v>219</v>
      </c>
      <c r="J19" s="389" t="s">
        <v>1</v>
      </c>
    </row>
    <row r="20" spans="1:10" ht="14.45" customHeight="1" x14ac:dyDescent="0.2">
      <c r="A20" s="385" t="s">
        <v>566</v>
      </c>
      <c r="B20" s="386" t="s">
        <v>568</v>
      </c>
      <c r="C20" s="387">
        <v>19.733089999999997</v>
      </c>
      <c r="D20" s="387">
        <v>36.966120000000004</v>
      </c>
      <c r="E20" s="387"/>
      <c r="F20" s="387">
        <v>27.834029999999998</v>
      </c>
      <c r="G20" s="387">
        <v>0</v>
      </c>
      <c r="H20" s="387">
        <v>27.834029999999998</v>
      </c>
      <c r="I20" s="388" t="s">
        <v>219</v>
      </c>
      <c r="J20" s="389" t="s">
        <v>561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562</v>
      </c>
    </row>
    <row r="22" spans="1:10" ht="14.45" customHeight="1" x14ac:dyDescent="0.2">
      <c r="A22" s="385" t="s">
        <v>569</v>
      </c>
      <c r="B22" s="386" t="s">
        <v>570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569</v>
      </c>
      <c r="B23" s="386" t="s">
        <v>555</v>
      </c>
      <c r="C23" s="387">
        <v>0</v>
      </c>
      <c r="D23" s="387">
        <v>0.88088</v>
      </c>
      <c r="E23" s="387"/>
      <c r="F23" s="387">
        <v>8.3339999999999997E-2</v>
      </c>
      <c r="G23" s="387">
        <v>0</v>
      </c>
      <c r="H23" s="387">
        <v>8.3339999999999997E-2</v>
      </c>
      <c r="I23" s="388" t="s">
        <v>219</v>
      </c>
      <c r="J23" s="389" t="s">
        <v>1</v>
      </c>
    </row>
    <row r="24" spans="1:10" ht="14.45" customHeight="1" x14ac:dyDescent="0.2">
      <c r="A24" s="385" t="s">
        <v>569</v>
      </c>
      <c r="B24" s="386" t="s">
        <v>571</v>
      </c>
      <c r="C24" s="387">
        <v>0</v>
      </c>
      <c r="D24" s="387">
        <v>0.88088</v>
      </c>
      <c r="E24" s="387"/>
      <c r="F24" s="387">
        <v>8.3339999999999997E-2</v>
      </c>
      <c r="G24" s="387">
        <v>0</v>
      </c>
      <c r="H24" s="387">
        <v>8.3339999999999997E-2</v>
      </c>
      <c r="I24" s="388" t="s">
        <v>219</v>
      </c>
      <c r="J24" s="389" t="s">
        <v>561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562</v>
      </c>
    </row>
    <row r="26" spans="1:10" ht="14.45" customHeight="1" x14ac:dyDescent="0.2">
      <c r="A26" s="385" t="s">
        <v>572</v>
      </c>
      <c r="B26" s="386" t="s">
        <v>573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572</v>
      </c>
      <c r="B27" s="386" t="s">
        <v>555</v>
      </c>
      <c r="C27" s="387">
        <v>1.7530700000000001</v>
      </c>
      <c r="D27" s="387">
        <v>2.2893900000000005</v>
      </c>
      <c r="E27" s="387"/>
      <c r="F27" s="387">
        <v>4.9337300000000006</v>
      </c>
      <c r="G27" s="387">
        <v>0</v>
      </c>
      <c r="H27" s="387">
        <v>4.9337300000000006</v>
      </c>
      <c r="I27" s="388" t="s">
        <v>219</v>
      </c>
      <c r="J27" s="389" t="s">
        <v>1</v>
      </c>
    </row>
    <row r="28" spans="1:10" ht="14.45" customHeight="1" x14ac:dyDescent="0.2">
      <c r="A28" s="385" t="s">
        <v>572</v>
      </c>
      <c r="B28" s="386" t="s">
        <v>574</v>
      </c>
      <c r="C28" s="387">
        <v>1.7530700000000001</v>
      </c>
      <c r="D28" s="387">
        <v>2.2893900000000005</v>
      </c>
      <c r="E28" s="387"/>
      <c r="F28" s="387">
        <v>4.9337300000000006</v>
      </c>
      <c r="G28" s="387">
        <v>0</v>
      </c>
      <c r="H28" s="387">
        <v>4.9337300000000006</v>
      </c>
      <c r="I28" s="388" t="s">
        <v>219</v>
      </c>
      <c r="J28" s="389" t="s">
        <v>561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562</v>
      </c>
    </row>
    <row r="30" spans="1:10" ht="14.45" customHeight="1" x14ac:dyDescent="0.2">
      <c r="A30" s="385" t="s">
        <v>575</v>
      </c>
      <c r="B30" s="386" t="s">
        <v>576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575</v>
      </c>
      <c r="B31" s="386" t="s">
        <v>555</v>
      </c>
      <c r="C31" s="387">
        <v>0</v>
      </c>
      <c r="D31" s="387">
        <v>0.66310999999999998</v>
      </c>
      <c r="E31" s="387"/>
      <c r="F31" s="387">
        <v>0.11745</v>
      </c>
      <c r="G31" s="387">
        <v>0</v>
      </c>
      <c r="H31" s="387">
        <v>0.11745</v>
      </c>
      <c r="I31" s="388" t="s">
        <v>219</v>
      </c>
      <c r="J31" s="389" t="s">
        <v>1</v>
      </c>
    </row>
    <row r="32" spans="1:10" ht="14.45" customHeight="1" x14ac:dyDescent="0.2">
      <c r="A32" s="385" t="s">
        <v>575</v>
      </c>
      <c r="B32" s="386" t="s">
        <v>577</v>
      </c>
      <c r="C32" s="387">
        <v>0</v>
      </c>
      <c r="D32" s="387">
        <v>0.66310999999999998</v>
      </c>
      <c r="E32" s="387"/>
      <c r="F32" s="387">
        <v>0.11745</v>
      </c>
      <c r="G32" s="387">
        <v>0</v>
      </c>
      <c r="H32" s="387">
        <v>0.11745</v>
      </c>
      <c r="I32" s="388" t="s">
        <v>219</v>
      </c>
      <c r="J32" s="389" t="s">
        <v>561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562</v>
      </c>
    </row>
    <row r="34" spans="1:10" ht="14.45" customHeight="1" x14ac:dyDescent="0.2">
      <c r="A34" s="385" t="s">
        <v>578</v>
      </c>
      <c r="B34" s="386" t="s">
        <v>579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578</v>
      </c>
      <c r="B35" s="386" t="s">
        <v>555</v>
      </c>
      <c r="C35" s="387">
        <v>0</v>
      </c>
      <c r="D35" s="387">
        <v>0.24731</v>
      </c>
      <c r="E35" s="387"/>
      <c r="F35" s="387">
        <v>0</v>
      </c>
      <c r="G35" s="387">
        <v>0</v>
      </c>
      <c r="H35" s="387">
        <v>0</v>
      </c>
      <c r="I35" s="388" t="s">
        <v>219</v>
      </c>
      <c r="J35" s="389" t="s">
        <v>1</v>
      </c>
    </row>
    <row r="36" spans="1:10" ht="14.45" customHeight="1" x14ac:dyDescent="0.2">
      <c r="A36" s="385" t="s">
        <v>578</v>
      </c>
      <c r="B36" s="386" t="s">
        <v>580</v>
      </c>
      <c r="C36" s="387">
        <v>0</v>
      </c>
      <c r="D36" s="387">
        <v>0.24731</v>
      </c>
      <c r="E36" s="387"/>
      <c r="F36" s="387">
        <v>0</v>
      </c>
      <c r="G36" s="387">
        <v>0</v>
      </c>
      <c r="H36" s="387">
        <v>0</v>
      </c>
      <c r="I36" s="388" t="s">
        <v>219</v>
      </c>
      <c r="J36" s="389" t="s">
        <v>561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562</v>
      </c>
    </row>
    <row r="38" spans="1:10" ht="14.45" customHeight="1" x14ac:dyDescent="0.2">
      <c r="A38" s="385" t="s">
        <v>553</v>
      </c>
      <c r="B38" s="386" t="s">
        <v>556</v>
      </c>
      <c r="C38" s="387">
        <v>21.486159999999998</v>
      </c>
      <c r="D38" s="387">
        <v>41.718719999999998</v>
      </c>
      <c r="E38" s="387"/>
      <c r="F38" s="387">
        <v>27.631419999999999</v>
      </c>
      <c r="G38" s="387">
        <v>0</v>
      </c>
      <c r="H38" s="387">
        <v>27.631419999999999</v>
      </c>
      <c r="I38" s="388" t="s">
        <v>219</v>
      </c>
      <c r="J38" s="389" t="s">
        <v>557</v>
      </c>
    </row>
  </sheetData>
  <mergeCells count="3">
    <mergeCell ref="F3:I3"/>
    <mergeCell ref="C4:D4"/>
    <mergeCell ref="A1:I1"/>
  </mergeCells>
  <conditionalFormatting sqref="F8 F3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8">
    <cfRule type="expression" dxfId="27" priority="5">
      <formula>$H9&gt;0</formula>
    </cfRule>
  </conditionalFormatting>
  <conditionalFormatting sqref="A9:A38">
    <cfRule type="expression" dxfId="26" priority="2">
      <formula>AND($J9&lt;&gt;"mezeraKL",$J9&lt;&gt;"")</formula>
    </cfRule>
  </conditionalFormatting>
  <conditionalFormatting sqref="I9:I38">
    <cfRule type="expression" dxfId="25" priority="6">
      <formula>$I9&gt;1</formula>
    </cfRule>
  </conditionalFormatting>
  <conditionalFormatting sqref="B9:B38">
    <cfRule type="expression" dxfId="24" priority="1">
      <formula>OR($J9="NS",$J9="SumaNS",$J9="Účet")</formula>
    </cfRule>
  </conditionalFormatting>
  <conditionalFormatting sqref="A9:D38 F9:I38">
    <cfRule type="expression" dxfId="23" priority="8">
      <formula>AND($J9&lt;&gt;"",$J9&lt;&gt;"mezeraKL")</formula>
    </cfRule>
  </conditionalFormatting>
  <conditionalFormatting sqref="B9:D38 F9:I3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8 F9:I38">
    <cfRule type="expression" dxfId="21" priority="4">
      <formula>OR($J9="SumaNS",$J9="NS")</formula>
    </cfRule>
  </conditionalFormatting>
  <hyperlinks>
    <hyperlink ref="A2" location="Obsah!A1" display="Zpět na Obsah  KL 01  1.-4.měsíc" xr:uid="{35D4C16B-14B2-4BD4-90BB-4B7CEA71B27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04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553</v>
      </c>
      <c r="B5" s="386" t="s">
        <v>554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553</v>
      </c>
      <c r="B6" s="386" t="s">
        <v>581</v>
      </c>
      <c r="C6" s="387">
        <v>4.8374000000000006</v>
      </c>
      <c r="D6" s="387">
        <v>3.3912500000000003</v>
      </c>
      <c r="E6" s="387"/>
      <c r="F6" s="387">
        <v>-812.03706999999997</v>
      </c>
      <c r="G6" s="387">
        <v>0</v>
      </c>
      <c r="H6" s="387">
        <v>-812.03706999999997</v>
      </c>
      <c r="I6" s="388" t="s">
        <v>219</v>
      </c>
      <c r="J6" s="389" t="s">
        <v>1</v>
      </c>
    </row>
    <row r="7" spans="1:10" ht="14.45" customHeight="1" x14ac:dyDescent="0.2">
      <c r="A7" s="385" t="s">
        <v>553</v>
      </c>
      <c r="B7" s="386" t="s">
        <v>582</v>
      </c>
      <c r="C7" s="387">
        <v>2.16832</v>
      </c>
      <c r="D7" s="387">
        <v>5.4377399999999998</v>
      </c>
      <c r="E7" s="387"/>
      <c r="F7" s="387">
        <v>9.3987999999999996</v>
      </c>
      <c r="G7" s="387">
        <v>0</v>
      </c>
      <c r="H7" s="387">
        <v>9.3987999999999996</v>
      </c>
      <c r="I7" s="388" t="s">
        <v>219</v>
      </c>
      <c r="J7" s="389" t="s">
        <v>1</v>
      </c>
    </row>
    <row r="8" spans="1:10" ht="14.45" customHeight="1" x14ac:dyDescent="0.2">
      <c r="A8" s="385" t="s">
        <v>553</v>
      </c>
      <c r="B8" s="386" t="s">
        <v>583</v>
      </c>
      <c r="C8" s="387">
        <v>9.9567599999999992</v>
      </c>
      <c r="D8" s="387">
        <v>7.242090000000001</v>
      </c>
      <c r="E8" s="387"/>
      <c r="F8" s="387">
        <v>14.061020000000001</v>
      </c>
      <c r="G8" s="387">
        <v>0</v>
      </c>
      <c r="H8" s="387">
        <v>14.061020000000001</v>
      </c>
      <c r="I8" s="388" t="s">
        <v>219</v>
      </c>
      <c r="J8" s="389" t="s">
        <v>1</v>
      </c>
    </row>
    <row r="9" spans="1:10" ht="14.45" customHeight="1" x14ac:dyDescent="0.2">
      <c r="A9" s="385" t="s">
        <v>553</v>
      </c>
      <c r="B9" s="386" t="s">
        <v>584</v>
      </c>
      <c r="C9" s="387">
        <v>694.66976999999997</v>
      </c>
      <c r="D9" s="387">
        <v>603.74946999999997</v>
      </c>
      <c r="E9" s="387"/>
      <c r="F9" s="387">
        <v>521.31756000000007</v>
      </c>
      <c r="G9" s="387">
        <v>0</v>
      </c>
      <c r="H9" s="387">
        <v>521.31756000000007</v>
      </c>
      <c r="I9" s="388" t="s">
        <v>219</v>
      </c>
      <c r="J9" s="389" t="s">
        <v>1</v>
      </c>
    </row>
    <row r="10" spans="1:10" ht="14.45" customHeight="1" x14ac:dyDescent="0.2">
      <c r="A10" s="385" t="s">
        <v>553</v>
      </c>
      <c r="B10" s="386" t="s">
        <v>585</v>
      </c>
      <c r="C10" s="387">
        <v>368.24113999999997</v>
      </c>
      <c r="D10" s="387">
        <v>257.53451000000001</v>
      </c>
      <c r="E10" s="387"/>
      <c r="F10" s="387">
        <v>459.39301</v>
      </c>
      <c r="G10" s="387">
        <v>0</v>
      </c>
      <c r="H10" s="387">
        <v>459.39301</v>
      </c>
      <c r="I10" s="388" t="s">
        <v>219</v>
      </c>
      <c r="J10" s="389" t="s">
        <v>1</v>
      </c>
    </row>
    <row r="11" spans="1:10" ht="14.45" customHeight="1" x14ac:dyDescent="0.2">
      <c r="A11" s="385" t="s">
        <v>553</v>
      </c>
      <c r="B11" s="386" t="s">
        <v>586</v>
      </c>
      <c r="C11" s="387">
        <v>33.843050000000005</v>
      </c>
      <c r="D11" s="387">
        <v>27.289599999999997</v>
      </c>
      <c r="E11" s="387"/>
      <c r="F11" s="387">
        <v>33.0929</v>
      </c>
      <c r="G11" s="387">
        <v>0</v>
      </c>
      <c r="H11" s="387">
        <v>33.0929</v>
      </c>
      <c r="I11" s="388" t="s">
        <v>219</v>
      </c>
      <c r="J11" s="389" t="s">
        <v>1</v>
      </c>
    </row>
    <row r="12" spans="1:10" ht="14.45" customHeight="1" x14ac:dyDescent="0.2">
      <c r="A12" s="385" t="s">
        <v>553</v>
      </c>
      <c r="B12" s="386" t="s">
        <v>587</v>
      </c>
      <c r="C12" s="387">
        <v>113.30969999999999</v>
      </c>
      <c r="D12" s="387">
        <v>118.87712000000001</v>
      </c>
      <c r="E12" s="387"/>
      <c r="F12" s="387">
        <v>187.39742999999999</v>
      </c>
      <c r="G12" s="387">
        <v>0</v>
      </c>
      <c r="H12" s="387">
        <v>187.39742999999999</v>
      </c>
      <c r="I12" s="388" t="s">
        <v>219</v>
      </c>
      <c r="J12" s="389" t="s">
        <v>1</v>
      </c>
    </row>
    <row r="13" spans="1:10" ht="14.45" customHeight="1" x14ac:dyDescent="0.2">
      <c r="A13" s="385" t="s">
        <v>553</v>
      </c>
      <c r="B13" s="386" t="s">
        <v>556</v>
      </c>
      <c r="C13" s="387">
        <v>1227.0261399999999</v>
      </c>
      <c r="D13" s="387">
        <v>1023.52178</v>
      </c>
      <c r="E13" s="387"/>
      <c r="F13" s="387">
        <v>412.62365000000011</v>
      </c>
      <c r="G13" s="387">
        <v>0</v>
      </c>
      <c r="H13" s="387">
        <v>412.62365000000011</v>
      </c>
      <c r="I13" s="388" t="s">
        <v>219</v>
      </c>
      <c r="J13" s="389" t="s">
        <v>557</v>
      </c>
    </row>
    <row r="15" spans="1:10" ht="14.45" customHeight="1" x14ac:dyDescent="0.2">
      <c r="A15" s="385" t="s">
        <v>553</v>
      </c>
      <c r="B15" s="386" t="s">
        <v>554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558</v>
      </c>
      <c r="B16" s="386" t="s">
        <v>559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558</v>
      </c>
      <c r="B17" s="386" t="s">
        <v>584</v>
      </c>
      <c r="C17" s="387">
        <v>2.5289000000000001</v>
      </c>
      <c r="D17" s="387">
        <v>5.0578000000000003</v>
      </c>
      <c r="E17" s="387"/>
      <c r="F17" s="387">
        <v>5.3535300000000001</v>
      </c>
      <c r="G17" s="387">
        <v>0</v>
      </c>
      <c r="H17" s="387">
        <v>5.3535300000000001</v>
      </c>
      <c r="I17" s="388" t="s">
        <v>219</v>
      </c>
      <c r="J17" s="389" t="s">
        <v>1</v>
      </c>
    </row>
    <row r="18" spans="1:10" ht="14.45" customHeight="1" x14ac:dyDescent="0.2">
      <c r="A18" s="385" t="s">
        <v>558</v>
      </c>
      <c r="B18" s="386" t="s">
        <v>587</v>
      </c>
      <c r="C18" s="387">
        <v>0</v>
      </c>
      <c r="D18" s="387">
        <v>1.8520000000000001</v>
      </c>
      <c r="E18" s="387"/>
      <c r="F18" s="387">
        <v>0</v>
      </c>
      <c r="G18" s="387">
        <v>0</v>
      </c>
      <c r="H18" s="387">
        <v>0</v>
      </c>
      <c r="I18" s="388" t="s">
        <v>219</v>
      </c>
      <c r="J18" s="389" t="s">
        <v>1</v>
      </c>
    </row>
    <row r="19" spans="1:10" ht="14.45" customHeight="1" x14ac:dyDescent="0.2">
      <c r="A19" s="385" t="s">
        <v>558</v>
      </c>
      <c r="B19" s="386" t="s">
        <v>560</v>
      </c>
      <c r="C19" s="387">
        <v>2.5289000000000001</v>
      </c>
      <c r="D19" s="387">
        <v>6.9098000000000006</v>
      </c>
      <c r="E19" s="387"/>
      <c r="F19" s="387">
        <v>5.3535300000000001</v>
      </c>
      <c r="G19" s="387">
        <v>0</v>
      </c>
      <c r="H19" s="387">
        <v>5.3535300000000001</v>
      </c>
      <c r="I19" s="388" t="s">
        <v>219</v>
      </c>
      <c r="J19" s="389" t="s">
        <v>561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562</v>
      </c>
    </row>
    <row r="21" spans="1:10" ht="14.45" customHeight="1" x14ac:dyDescent="0.2">
      <c r="A21" s="385" t="s">
        <v>575</v>
      </c>
      <c r="B21" s="386" t="s">
        <v>576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575</v>
      </c>
      <c r="B22" s="386" t="s">
        <v>583</v>
      </c>
      <c r="C22" s="387">
        <v>0</v>
      </c>
      <c r="D22" s="387">
        <v>0.14389999999999997</v>
      </c>
      <c r="E22" s="387"/>
      <c r="F22" s="387">
        <v>0</v>
      </c>
      <c r="G22" s="387">
        <v>0</v>
      </c>
      <c r="H22" s="387">
        <v>0</v>
      </c>
      <c r="I22" s="388" t="s">
        <v>219</v>
      </c>
      <c r="J22" s="389" t="s">
        <v>1</v>
      </c>
    </row>
    <row r="23" spans="1:10" ht="14.45" customHeight="1" x14ac:dyDescent="0.2">
      <c r="A23" s="385" t="s">
        <v>575</v>
      </c>
      <c r="B23" s="386" t="s">
        <v>584</v>
      </c>
      <c r="C23" s="387">
        <v>0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575</v>
      </c>
      <c r="B24" s="386" t="s">
        <v>587</v>
      </c>
      <c r="C24" s="387">
        <v>0</v>
      </c>
      <c r="D24" s="387">
        <v>1.6040000000000001</v>
      </c>
      <c r="E24" s="387"/>
      <c r="F24" s="387">
        <v>0</v>
      </c>
      <c r="G24" s="387">
        <v>0</v>
      </c>
      <c r="H24" s="387">
        <v>0</v>
      </c>
      <c r="I24" s="388" t="s">
        <v>219</v>
      </c>
      <c r="J24" s="389" t="s">
        <v>1</v>
      </c>
    </row>
    <row r="25" spans="1:10" ht="14.45" customHeight="1" x14ac:dyDescent="0.2">
      <c r="A25" s="385" t="s">
        <v>575</v>
      </c>
      <c r="B25" s="386" t="s">
        <v>577</v>
      </c>
      <c r="C25" s="387">
        <v>0</v>
      </c>
      <c r="D25" s="387">
        <v>1.7479</v>
      </c>
      <c r="E25" s="387"/>
      <c r="F25" s="387">
        <v>0</v>
      </c>
      <c r="G25" s="387">
        <v>0</v>
      </c>
      <c r="H25" s="387">
        <v>0</v>
      </c>
      <c r="I25" s="388" t="s">
        <v>219</v>
      </c>
      <c r="J25" s="389" t="s">
        <v>561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562</v>
      </c>
    </row>
    <row r="27" spans="1:10" ht="14.45" customHeight="1" x14ac:dyDescent="0.2">
      <c r="A27" s="385" t="s">
        <v>563</v>
      </c>
      <c r="B27" s="386" t="s">
        <v>564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563</v>
      </c>
      <c r="B28" s="386" t="s">
        <v>583</v>
      </c>
      <c r="C28" s="387">
        <v>2.3600000000000003E-2</v>
      </c>
      <c r="D28" s="387">
        <v>0</v>
      </c>
      <c r="E28" s="387"/>
      <c r="F28" s="387">
        <v>6.4710000000000004E-2</v>
      </c>
      <c r="G28" s="387">
        <v>0</v>
      </c>
      <c r="H28" s="387">
        <v>6.4710000000000004E-2</v>
      </c>
      <c r="I28" s="388" t="s">
        <v>219</v>
      </c>
      <c r="J28" s="389" t="s">
        <v>1</v>
      </c>
    </row>
    <row r="29" spans="1:10" ht="14.45" customHeight="1" x14ac:dyDescent="0.2">
      <c r="A29" s="385" t="s">
        <v>563</v>
      </c>
      <c r="B29" s="386" t="s">
        <v>587</v>
      </c>
      <c r="C29" s="387">
        <v>0</v>
      </c>
      <c r="D29" s="387">
        <v>2.016</v>
      </c>
      <c r="E29" s="387"/>
      <c r="F29" s="387">
        <v>23.428000000000001</v>
      </c>
      <c r="G29" s="387">
        <v>0</v>
      </c>
      <c r="H29" s="387">
        <v>23.428000000000001</v>
      </c>
      <c r="I29" s="388" t="s">
        <v>219</v>
      </c>
      <c r="J29" s="389" t="s">
        <v>1</v>
      </c>
    </row>
    <row r="30" spans="1:10" ht="14.45" customHeight="1" x14ac:dyDescent="0.2">
      <c r="A30" s="385" t="s">
        <v>563</v>
      </c>
      <c r="B30" s="386" t="s">
        <v>565</v>
      </c>
      <c r="C30" s="387">
        <v>2.3600000000000003E-2</v>
      </c>
      <c r="D30" s="387">
        <v>2.016</v>
      </c>
      <c r="E30" s="387"/>
      <c r="F30" s="387">
        <v>23.492710000000002</v>
      </c>
      <c r="G30" s="387">
        <v>0</v>
      </c>
      <c r="H30" s="387">
        <v>23.492710000000002</v>
      </c>
      <c r="I30" s="388" t="s">
        <v>219</v>
      </c>
      <c r="J30" s="389" t="s">
        <v>561</v>
      </c>
    </row>
    <row r="31" spans="1:10" ht="14.45" customHeight="1" x14ac:dyDescent="0.2">
      <c r="A31" s="385" t="s">
        <v>219</v>
      </c>
      <c r="B31" s="386" t="s">
        <v>219</v>
      </c>
      <c r="C31" s="387" t="s">
        <v>219</v>
      </c>
      <c r="D31" s="387" t="s">
        <v>219</v>
      </c>
      <c r="E31" s="387"/>
      <c r="F31" s="387" t="s">
        <v>219</v>
      </c>
      <c r="G31" s="387" t="s">
        <v>219</v>
      </c>
      <c r="H31" s="387" t="s">
        <v>219</v>
      </c>
      <c r="I31" s="388" t="s">
        <v>219</v>
      </c>
      <c r="J31" s="389" t="s">
        <v>562</v>
      </c>
    </row>
    <row r="32" spans="1:10" ht="14.45" customHeight="1" x14ac:dyDescent="0.2">
      <c r="A32" s="385" t="s">
        <v>566</v>
      </c>
      <c r="B32" s="386" t="s">
        <v>567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0</v>
      </c>
    </row>
    <row r="33" spans="1:10" ht="14.45" customHeight="1" x14ac:dyDescent="0.2">
      <c r="A33" s="385" t="s">
        <v>566</v>
      </c>
      <c r="B33" s="386" t="s">
        <v>583</v>
      </c>
      <c r="C33" s="387">
        <v>9.9331599999999991</v>
      </c>
      <c r="D33" s="387">
        <v>7.0981900000000007</v>
      </c>
      <c r="E33" s="387"/>
      <c r="F33" s="387">
        <v>12.93074</v>
      </c>
      <c r="G33" s="387">
        <v>0</v>
      </c>
      <c r="H33" s="387">
        <v>12.93074</v>
      </c>
      <c r="I33" s="388" t="s">
        <v>219</v>
      </c>
      <c r="J33" s="389" t="s">
        <v>1</v>
      </c>
    </row>
    <row r="34" spans="1:10" ht="14.45" customHeight="1" x14ac:dyDescent="0.2">
      <c r="A34" s="385" t="s">
        <v>566</v>
      </c>
      <c r="B34" s="386" t="s">
        <v>584</v>
      </c>
      <c r="C34" s="387">
        <v>506.35967999999997</v>
      </c>
      <c r="D34" s="387">
        <v>397.63654000000002</v>
      </c>
      <c r="E34" s="387"/>
      <c r="F34" s="387">
        <v>342.85118000000006</v>
      </c>
      <c r="G34" s="387">
        <v>0</v>
      </c>
      <c r="H34" s="387">
        <v>342.85118000000006</v>
      </c>
      <c r="I34" s="388" t="s">
        <v>219</v>
      </c>
      <c r="J34" s="389" t="s">
        <v>1</v>
      </c>
    </row>
    <row r="35" spans="1:10" ht="14.45" customHeight="1" x14ac:dyDescent="0.2">
      <c r="A35" s="385" t="s">
        <v>566</v>
      </c>
      <c r="B35" s="386" t="s">
        <v>585</v>
      </c>
      <c r="C35" s="387">
        <v>368.24113999999997</v>
      </c>
      <c r="D35" s="387">
        <v>257.53451000000001</v>
      </c>
      <c r="E35" s="387"/>
      <c r="F35" s="387">
        <v>459.39301</v>
      </c>
      <c r="G35" s="387">
        <v>0</v>
      </c>
      <c r="H35" s="387">
        <v>459.39301</v>
      </c>
      <c r="I35" s="388" t="s">
        <v>219</v>
      </c>
      <c r="J35" s="389" t="s">
        <v>1</v>
      </c>
    </row>
    <row r="36" spans="1:10" ht="14.45" customHeight="1" x14ac:dyDescent="0.2">
      <c r="A36" s="385" t="s">
        <v>566</v>
      </c>
      <c r="B36" s="386" t="s">
        <v>586</v>
      </c>
      <c r="C36" s="387">
        <v>33.303050000000006</v>
      </c>
      <c r="D36" s="387">
        <v>26.479599999999998</v>
      </c>
      <c r="E36" s="387"/>
      <c r="F36" s="387">
        <v>32.597900000000003</v>
      </c>
      <c r="G36" s="387">
        <v>0</v>
      </c>
      <c r="H36" s="387">
        <v>32.597900000000003</v>
      </c>
      <c r="I36" s="388" t="s">
        <v>219</v>
      </c>
      <c r="J36" s="389" t="s">
        <v>1</v>
      </c>
    </row>
    <row r="37" spans="1:10" ht="14.45" customHeight="1" x14ac:dyDescent="0.2">
      <c r="A37" s="385" t="s">
        <v>566</v>
      </c>
      <c r="B37" s="386" t="s">
        <v>587</v>
      </c>
      <c r="C37" s="387">
        <v>83.422699999999992</v>
      </c>
      <c r="D37" s="387">
        <v>83.19462</v>
      </c>
      <c r="E37" s="387"/>
      <c r="F37" s="387">
        <v>136.73742999999999</v>
      </c>
      <c r="G37" s="387">
        <v>0</v>
      </c>
      <c r="H37" s="387">
        <v>136.73742999999999</v>
      </c>
      <c r="I37" s="388" t="s">
        <v>219</v>
      </c>
      <c r="J37" s="389" t="s">
        <v>1</v>
      </c>
    </row>
    <row r="38" spans="1:10" ht="14.45" customHeight="1" x14ac:dyDescent="0.2">
      <c r="A38" s="385" t="s">
        <v>566</v>
      </c>
      <c r="B38" s="386" t="s">
        <v>568</v>
      </c>
      <c r="C38" s="387">
        <v>1001.2597299999999</v>
      </c>
      <c r="D38" s="387">
        <v>771.94346000000007</v>
      </c>
      <c r="E38" s="387"/>
      <c r="F38" s="387">
        <v>984.51026000000013</v>
      </c>
      <c r="G38" s="387">
        <v>0</v>
      </c>
      <c r="H38" s="387">
        <v>984.51026000000013</v>
      </c>
      <c r="I38" s="388" t="s">
        <v>219</v>
      </c>
      <c r="J38" s="389" t="s">
        <v>561</v>
      </c>
    </row>
    <row r="39" spans="1:10" ht="14.45" customHeight="1" x14ac:dyDescent="0.2">
      <c r="A39" s="385" t="s">
        <v>219</v>
      </c>
      <c r="B39" s="386" t="s">
        <v>219</v>
      </c>
      <c r="C39" s="387" t="s">
        <v>219</v>
      </c>
      <c r="D39" s="387" t="s">
        <v>219</v>
      </c>
      <c r="E39" s="387"/>
      <c r="F39" s="387" t="s">
        <v>219</v>
      </c>
      <c r="G39" s="387" t="s">
        <v>219</v>
      </c>
      <c r="H39" s="387" t="s">
        <v>219</v>
      </c>
      <c r="I39" s="388" t="s">
        <v>219</v>
      </c>
      <c r="J39" s="389" t="s">
        <v>562</v>
      </c>
    </row>
    <row r="40" spans="1:10" ht="14.45" customHeight="1" x14ac:dyDescent="0.2">
      <c r="A40" s="385" t="s">
        <v>569</v>
      </c>
      <c r="B40" s="386" t="s">
        <v>570</v>
      </c>
      <c r="C40" s="387" t="s">
        <v>219</v>
      </c>
      <c r="D40" s="387" t="s">
        <v>219</v>
      </c>
      <c r="E40" s="387"/>
      <c r="F40" s="387" t="s">
        <v>219</v>
      </c>
      <c r="G40" s="387" t="s">
        <v>219</v>
      </c>
      <c r="H40" s="387" t="s">
        <v>219</v>
      </c>
      <c r="I40" s="388" t="s">
        <v>219</v>
      </c>
      <c r="J40" s="389" t="s">
        <v>0</v>
      </c>
    </row>
    <row r="41" spans="1:10" ht="14.45" customHeight="1" x14ac:dyDescent="0.2">
      <c r="A41" s="385" t="s">
        <v>569</v>
      </c>
      <c r="B41" s="386" t="s">
        <v>582</v>
      </c>
      <c r="C41" s="387">
        <v>1.87429</v>
      </c>
      <c r="D41" s="387">
        <v>5.4377399999999998</v>
      </c>
      <c r="E41" s="387"/>
      <c r="F41" s="387">
        <v>3.2868400000000002</v>
      </c>
      <c r="G41" s="387">
        <v>0</v>
      </c>
      <c r="H41" s="387">
        <v>3.2868400000000002</v>
      </c>
      <c r="I41" s="388" t="s">
        <v>219</v>
      </c>
      <c r="J41" s="389" t="s">
        <v>1</v>
      </c>
    </row>
    <row r="42" spans="1:10" ht="14.45" customHeight="1" x14ac:dyDescent="0.2">
      <c r="A42" s="385" t="s">
        <v>569</v>
      </c>
      <c r="B42" s="386" t="s">
        <v>583</v>
      </c>
      <c r="C42" s="387">
        <v>0</v>
      </c>
      <c r="D42" s="387">
        <v>0</v>
      </c>
      <c r="E42" s="387"/>
      <c r="F42" s="387">
        <v>0</v>
      </c>
      <c r="G42" s="387">
        <v>0</v>
      </c>
      <c r="H42" s="387">
        <v>0</v>
      </c>
      <c r="I42" s="388" t="s">
        <v>219</v>
      </c>
      <c r="J42" s="389" t="s">
        <v>1</v>
      </c>
    </row>
    <row r="43" spans="1:10" ht="14.45" customHeight="1" x14ac:dyDescent="0.2">
      <c r="A43" s="385" t="s">
        <v>569</v>
      </c>
      <c r="B43" s="386" t="s">
        <v>584</v>
      </c>
      <c r="C43" s="387">
        <v>185.46356000000003</v>
      </c>
      <c r="D43" s="387">
        <v>201.05512999999996</v>
      </c>
      <c r="E43" s="387"/>
      <c r="F43" s="387">
        <v>166.86457999999999</v>
      </c>
      <c r="G43" s="387">
        <v>0</v>
      </c>
      <c r="H43" s="387">
        <v>166.86457999999999</v>
      </c>
      <c r="I43" s="388" t="s">
        <v>219</v>
      </c>
      <c r="J43" s="389" t="s">
        <v>1</v>
      </c>
    </row>
    <row r="44" spans="1:10" ht="14.45" customHeight="1" x14ac:dyDescent="0.2">
      <c r="A44" s="385" t="s">
        <v>569</v>
      </c>
      <c r="B44" s="386" t="s">
        <v>585</v>
      </c>
      <c r="C44" s="387">
        <v>0</v>
      </c>
      <c r="D44" s="387">
        <v>0</v>
      </c>
      <c r="E44" s="387"/>
      <c r="F44" s="387">
        <v>0</v>
      </c>
      <c r="G44" s="387">
        <v>0</v>
      </c>
      <c r="H44" s="387">
        <v>0</v>
      </c>
      <c r="I44" s="388" t="s">
        <v>219</v>
      </c>
      <c r="J44" s="389" t="s">
        <v>1</v>
      </c>
    </row>
    <row r="45" spans="1:10" ht="14.45" customHeight="1" x14ac:dyDescent="0.2">
      <c r="A45" s="385" t="s">
        <v>569</v>
      </c>
      <c r="B45" s="386" t="s">
        <v>586</v>
      </c>
      <c r="C45" s="387">
        <v>0.54</v>
      </c>
      <c r="D45" s="387">
        <v>0.81</v>
      </c>
      <c r="E45" s="387"/>
      <c r="F45" s="387">
        <v>0.495</v>
      </c>
      <c r="G45" s="387">
        <v>0</v>
      </c>
      <c r="H45" s="387">
        <v>0.495</v>
      </c>
      <c r="I45" s="388" t="s">
        <v>219</v>
      </c>
      <c r="J45" s="389" t="s">
        <v>1</v>
      </c>
    </row>
    <row r="46" spans="1:10" ht="14.45" customHeight="1" x14ac:dyDescent="0.2">
      <c r="A46" s="385" t="s">
        <v>569</v>
      </c>
      <c r="B46" s="386" t="s">
        <v>587</v>
      </c>
      <c r="C46" s="387">
        <v>29.887</v>
      </c>
      <c r="D46" s="387">
        <v>29.580500000000001</v>
      </c>
      <c r="E46" s="387"/>
      <c r="F46" s="387">
        <v>27.231999999999999</v>
      </c>
      <c r="G46" s="387">
        <v>0</v>
      </c>
      <c r="H46" s="387">
        <v>27.231999999999999</v>
      </c>
      <c r="I46" s="388" t="s">
        <v>219</v>
      </c>
      <c r="J46" s="389" t="s">
        <v>1</v>
      </c>
    </row>
    <row r="47" spans="1:10" ht="14.45" customHeight="1" x14ac:dyDescent="0.2">
      <c r="A47" s="385" t="s">
        <v>569</v>
      </c>
      <c r="B47" s="386" t="s">
        <v>571</v>
      </c>
      <c r="C47" s="387">
        <v>217.76485000000002</v>
      </c>
      <c r="D47" s="387">
        <v>236.88336999999996</v>
      </c>
      <c r="E47" s="387"/>
      <c r="F47" s="387">
        <v>197.87842000000001</v>
      </c>
      <c r="G47" s="387">
        <v>0</v>
      </c>
      <c r="H47" s="387">
        <v>197.87842000000001</v>
      </c>
      <c r="I47" s="388" t="s">
        <v>219</v>
      </c>
      <c r="J47" s="389" t="s">
        <v>561</v>
      </c>
    </row>
    <row r="48" spans="1:10" ht="14.45" customHeight="1" x14ac:dyDescent="0.2">
      <c r="A48" s="385" t="s">
        <v>219</v>
      </c>
      <c r="B48" s="386" t="s">
        <v>219</v>
      </c>
      <c r="C48" s="387" t="s">
        <v>219</v>
      </c>
      <c r="D48" s="387" t="s">
        <v>219</v>
      </c>
      <c r="E48" s="387"/>
      <c r="F48" s="387" t="s">
        <v>219</v>
      </c>
      <c r="G48" s="387" t="s">
        <v>219</v>
      </c>
      <c r="H48" s="387" t="s">
        <v>219</v>
      </c>
      <c r="I48" s="388" t="s">
        <v>219</v>
      </c>
      <c r="J48" s="389" t="s">
        <v>562</v>
      </c>
    </row>
    <row r="49" spans="1:10" ht="14.45" customHeight="1" x14ac:dyDescent="0.2">
      <c r="A49" s="385" t="s">
        <v>572</v>
      </c>
      <c r="B49" s="386" t="s">
        <v>573</v>
      </c>
      <c r="C49" s="387" t="s">
        <v>219</v>
      </c>
      <c r="D49" s="387" t="s">
        <v>219</v>
      </c>
      <c r="E49" s="387"/>
      <c r="F49" s="387" t="s">
        <v>219</v>
      </c>
      <c r="G49" s="387" t="s">
        <v>219</v>
      </c>
      <c r="H49" s="387" t="s">
        <v>219</v>
      </c>
      <c r="I49" s="388" t="s">
        <v>219</v>
      </c>
      <c r="J49" s="389" t="s">
        <v>0</v>
      </c>
    </row>
    <row r="50" spans="1:10" ht="14.45" customHeight="1" x14ac:dyDescent="0.2">
      <c r="A50" s="385" t="s">
        <v>572</v>
      </c>
      <c r="B50" s="386" t="s">
        <v>581</v>
      </c>
      <c r="C50" s="387">
        <v>4.8374000000000006</v>
      </c>
      <c r="D50" s="387">
        <v>3.6905000000000001</v>
      </c>
      <c r="E50" s="387"/>
      <c r="F50" s="387">
        <v>6.0511299999999988</v>
      </c>
      <c r="G50" s="387">
        <v>0</v>
      </c>
      <c r="H50" s="387">
        <v>6.0511299999999988</v>
      </c>
      <c r="I50" s="388" t="s">
        <v>219</v>
      </c>
      <c r="J50" s="389" t="s">
        <v>1</v>
      </c>
    </row>
    <row r="51" spans="1:10" ht="14.45" customHeight="1" x14ac:dyDescent="0.2">
      <c r="A51" s="385" t="s">
        <v>572</v>
      </c>
      <c r="B51" s="386" t="s">
        <v>582</v>
      </c>
      <c r="C51" s="387">
        <v>0</v>
      </c>
      <c r="D51" s="387">
        <v>0</v>
      </c>
      <c r="E51" s="387"/>
      <c r="F51" s="387">
        <v>4.3313199999999998</v>
      </c>
      <c r="G51" s="387">
        <v>0</v>
      </c>
      <c r="H51" s="387">
        <v>4.3313199999999998</v>
      </c>
      <c r="I51" s="388" t="s">
        <v>219</v>
      </c>
      <c r="J51" s="389" t="s">
        <v>1</v>
      </c>
    </row>
    <row r="52" spans="1:10" ht="14.45" customHeight="1" x14ac:dyDescent="0.2">
      <c r="A52" s="385" t="s">
        <v>572</v>
      </c>
      <c r="B52" s="386" t="s">
        <v>583</v>
      </c>
      <c r="C52" s="387">
        <v>0</v>
      </c>
      <c r="D52" s="387">
        <v>0</v>
      </c>
      <c r="E52" s="387"/>
      <c r="F52" s="387">
        <v>1.0655700000000001</v>
      </c>
      <c r="G52" s="387">
        <v>0</v>
      </c>
      <c r="H52" s="387">
        <v>1.0655700000000001</v>
      </c>
      <c r="I52" s="388" t="s">
        <v>219</v>
      </c>
      <c r="J52" s="389" t="s">
        <v>1</v>
      </c>
    </row>
    <row r="53" spans="1:10" ht="14.45" customHeight="1" x14ac:dyDescent="0.2">
      <c r="A53" s="385" t="s">
        <v>572</v>
      </c>
      <c r="B53" s="386" t="s">
        <v>584</v>
      </c>
      <c r="C53" s="387">
        <v>0.31762999999999997</v>
      </c>
      <c r="D53" s="387">
        <v>0</v>
      </c>
      <c r="E53" s="387"/>
      <c r="F53" s="387">
        <v>4.1791700000000001</v>
      </c>
      <c r="G53" s="387">
        <v>0</v>
      </c>
      <c r="H53" s="387">
        <v>4.1791700000000001</v>
      </c>
      <c r="I53" s="388" t="s">
        <v>219</v>
      </c>
      <c r="J53" s="389" t="s">
        <v>1</v>
      </c>
    </row>
    <row r="54" spans="1:10" ht="14.45" customHeight="1" x14ac:dyDescent="0.2">
      <c r="A54" s="385" t="s">
        <v>572</v>
      </c>
      <c r="B54" s="386" t="s">
        <v>587</v>
      </c>
      <c r="C54" s="387">
        <v>0</v>
      </c>
      <c r="D54" s="387">
        <v>0.63</v>
      </c>
      <c r="E54" s="387"/>
      <c r="F54" s="387">
        <v>0</v>
      </c>
      <c r="G54" s="387">
        <v>0</v>
      </c>
      <c r="H54" s="387">
        <v>0</v>
      </c>
      <c r="I54" s="388" t="s">
        <v>219</v>
      </c>
      <c r="J54" s="389" t="s">
        <v>1</v>
      </c>
    </row>
    <row r="55" spans="1:10" ht="14.45" customHeight="1" x14ac:dyDescent="0.2">
      <c r="A55" s="385" t="s">
        <v>572</v>
      </c>
      <c r="B55" s="386" t="s">
        <v>574</v>
      </c>
      <c r="C55" s="387">
        <v>5.1550300000000009</v>
      </c>
      <c r="D55" s="387">
        <v>4.3205</v>
      </c>
      <c r="E55" s="387"/>
      <c r="F55" s="387">
        <v>15.627189999999999</v>
      </c>
      <c r="G55" s="387">
        <v>0</v>
      </c>
      <c r="H55" s="387">
        <v>15.627189999999999</v>
      </c>
      <c r="I55" s="388" t="s">
        <v>219</v>
      </c>
      <c r="J55" s="389" t="s">
        <v>561</v>
      </c>
    </row>
    <row r="56" spans="1:10" ht="14.45" customHeight="1" x14ac:dyDescent="0.2">
      <c r="A56" s="385" t="s">
        <v>219</v>
      </c>
      <c r="B56" s="386" t="s">
        <v>219</v>
      </c>
      <c r="C56" s="387" t="s">
        <v>219</v>
      </c>
      <c r="D56" s="387" t="s">
        <v>219</v>
      </c>
      <c r="E56" s="387"/>
      <c r="F56" s="387" t="s">
        <v>219</v>
      </c>
      <c r="G56" s="387" t="s">
        <v>219</v>
      </c>
      <c r="H56" s="387" t="s">
        <v>219</v>
      </c>
      <c r="I56" s="388" t="s">
        <v>219</v>
      </c>
      <c r="J56" s="389" t="s">
        <v>562</v>
      </c>
    </row>
    <row r="57" spans="1:10" ht="14.45" customHeight="1" x14ac:dyDescent="0.2">
      <c r="A57" s="385" t="s">
        <v>578</v>
      </c>
      <c r="B57" s="386" t="s">
        <v>579</v>
      </c>
      <c r="C57" s="387" t="s">
        <v>219</v>
      </c>
      <c r="D57" s="387" t="s">
        <v>219</v>
      </c>
      <c r="E57" s="387"/>
      <c r="F57" s="387" t="s">
        <v>219</v>
      </c>
      <c r="G57" s="387" t="s">
        <v>219</v>
      </c>
      <c r="H57" s="387" t="s">
        <v>219</v>
      </c>
      <c r="I57" s="388" t="s">
        <v>219</v>
      </c>
      <c r="J57" s="389" t="s">
        <v>0</v>
      </c>
    </row>
    <row r="58" spans="1:10" ht="14.45" customHeight="1" x14ac:dyDescent="0.2">
      <c r="A58" s="385" t="s">
        <v>578</v>
      </c>
      <c r="B58" s="386" t="s">
        <v>581</v>
      </c>
      <c r="C58" s="387">
        <v>0</v>
      </c>
      <c r="D58" s="387">
        <v>-0.29925000000000002</v>
      </c>
      <c r="E58" s="387"/>
      <c r="F58" s="387">
        <v>-818.08819999999992</v>
      </c>
      <c r="G58" s="387">
        <v>0</v>
      </c>
      <c r="H58" s="387">
        <v>-818.08819999999992</v>
      </c>
      <c r="I58" s="388" t="s">
        <v>219</v>
      </c>
      <c r="J58" s="389" t="s">
        <v>1</v>
      </c>
    </row>
    <row r="59" spans="1:10" ht="14.45" customHeight="1" x14ac:dyDescent="0.2">
      <c r="A59" s="385" t="s">
        <v>578</v>
      </c>
      <c r="B59" s="386" t="s">
        <v>582</v>
      </c>
      <c r="C59" s="387">
        <v>0.29402999999999996</v>
      </c>
      <c r="D59" s="387">
        <v>0</v>
      </c>
      <c r="E59" s="387"/>
      <c r="F59" s="387">
        <v>1.78064</v>
      </c>
      <c r="G59" s="387">
        <v>0</v>
      </c>
      <c r="H59" s="387">
        <v>1.78064</v>
      </c>
      <c r="I59" s="388" t="s">
        <v>219</v>
      </c>
      <c r="J59" s="389" t="s">
        <v>1</v>
      </c>
    </row>
    <row r="60" spans="1:10" ht="14.45" customHeight="1" x14ac:dyDescent="0.2">
      <c r="A60" s="385" t="s">
        <v>578</v>
      </c>
      <c r="B60" s="386" t="s">
        <v>584</v>
      </c>
      <c r="C60" s="387">
        <v>0</v>
      </c>
      <c r="D60" s="387">
        <v>0</v>
      </c>
      <c r="E60" s="387"/>
      <c r="F60" s="387">
        <v>2.0690999999999997</v>
      </c>
      <c r="G60" s="387">
        <v>0</v>
      </c>
      <c r="H60" s="387">
        <v>2.0690999999999997</v>
      </c>
      <c r="I60" s="388" t="s">
        <v>219</v>
      </c>
      <c r="J60" s="389" t="s">
        <v>1</v>
      </c>
    </row>
    <row r="61" spans="1:10" ht="14.45" customHeight="1" x14ac:dyDescent="0.2">
      <c r="A61" s="385" t="s">
        <v>578</v>
      </c>
      <c r="B61" s="386" t="s">
        <v>580</v>
      </c>
      <c r="C61" s="387">
        <v>0.29402999999999996</v>
      </c>
      <c r="D61" s="387">
        <v>-0.29925000000000002</v>
      </c>
      <c r="E61" s="387"/>
      <c r="F61" s="387">
        <v>-814.23845999999992</v>
      </c>
      <c r="G61" s="387">
        <v>0</v>
      </c>
      <c r="H61" s="387">
        <v>-814.23845999999992</v>
      </c>
      <c r="I61" s="388" t="s">
        <v>219</v>
      </c>
      <c r="J61" s="389" t="s">
        <v>561</v>
      </c>
    </row>
    <row r="62" spans="1:10" ht="14.45" customHeight="1" x14ac:dyDescent="0.2">
      <c r="A62" s="385" t="s">
        <v>219</v>
      </c>
      <c r="B62" s="386" t="s">
        <v>219</v>
      </c>
      <c r="C62" s="387" t="s">
        <v>219</v>
      </c>
      <c r="D62" s="387" t="s">
        <v>219</v>
      </c>
      <c r="E62" s="387"/>
      <c r="F62" s="387" t="s">
        <v>219</v>
      </c>
      <c r="G62" s="387" t="s">
        <v>219</v>
      </c>
      <c r="H62" s="387" t="s">
        <v>219</v>
      </c>
      <c r="I62" s="388" t="s">
        <v>219</v>
      </c>
      <c r="J62" s="389" t="s">
        <v>562</v>
      </c>
    </row>
    <row r="63" spans="1:10" ht="14.45" customHeight="1" x14ac:dyDescent="0.2">
      <c r="A63" s="385" t="s">
        <v>553</v>
      </c>
      <c r="B63" s="386" t="s">
        <v>556</v>
      </c>
      <c r="C63" s="387">
        <v>1227.0261399999997</v>
      </c>
      <c r="D63" s="387">
        <v>1023.5217799999999</v>
      </c>
      <c r="E63" s="387"/>
      <c r="F63" s="387">
        <v>412.62365000000011</v>
      </c>
      <c r="G63" s="387">
        <v>0</v>
      </c>
      <c r="H63" s="387">
        <v>412.62365000000011</v>
      </c>
      <c r="I63" s="388" t="s">
        <v>219</v>
      </c>
      <c r="J63" s="389" t="s">
        <v>557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55B84348-72E6-4C52-98AD-38F943622038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1" bestFit="1" customWidth="1" collapsed="1"/>
    <col min="4" max="4" width="18.7109375" style="185" customWidth="1"/>
    <col min="5" max="5" width="9" style="181" bestFit="1" customWidth="1"/>
    <col min="6" max="6" width="18.7109375" style="185" customWidth="1"/>
    <col min="7" max="7" width="12.42578125" style="181" hidden="1" customWidth="1" outlineLevel="1"/>
    <col min="8" max="8" width="25.7109375" style="181" customWidth="1" collapsed="1"/>
    <col min="9" max="9" width="7.7109375" style="179" customWidth="1"/>
    <col min="10" max="10" width="10" style="179" customWidth="1"/>
    <col min="11" max="11" width="11.140625" style="179" customWidth="1"/>
    <col min="12" max="16384" width="8.85546875" style="104"/>
  </cols>
  <sheetData>
    <row r="1" spans="1:11" ht="18.600000000000001" customHeight="1" thickBot="1" x14ac:dyDescent="0.35">
      <c r="A1" s="318" t="s">
        <v>808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8" t="s">
        <v>218</v>
      </c>
      <c r="B2" s="57"/>
      <c r="C2" s="183"/>
      <c r="D2" s="183"/>
      <c r="E2" s="183"/>
      <c r="F2" s="183"/>
      <c r="G2" s="183"/>
      <c r="H2" s="183"/>
      <c r="I2" s="184"/>
      <c r="J2" s="184"/>
      <c r="K2" s="184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20.551890721103561</v>
      </c>
      <c r="J3" s="74">
        <f>SUBTOTAL(9,J5:J1048576)</f>
        <v>98613</v>
      </c>
      <c r="K3" s="75">
        <f>SUBTOTAL(9,K5:K1048576)</f>
        <v>2026683.5996801853</v>
      </c>
    </row>
    <row r="4" spans="1:11" s="180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553</v>
      </c>
      <c r="B5" s="396" t="s">
        <v>554</v>
      </c>
      <c r="C5" s="397" t="s">
        <v>558</v>
      </c>
      <c r="D5" s="398" t="s">
        <v>559</v>
      </c>
      <c r="E5" s="397" t="s">
        <v>588</v>
      </c>
      <c r="F5" s="398" t="s">
        <v>589</v>
      </c>
      <c r="G5" s="397" t="s">
        <v>590</v>
      </c>
      <c r="H5" s="397" t="s">
        <v>591</v>
      </c>
      <c r="I5" s="399">
        <v>267.67500305175781</v>
      </c>
      <c r="J5" s="399">
        <v>20</v>
      </c>
      <c r="K5" s="400">
        <v>5353.530029296875</v>
      </c>
    </row>
    <row r="6" spans="1:11" ht="14.45" customHeight="1" x14ac:dyDescent="0.2">
      <c r="A6" s="401" t="s">
        <v>553</v>
      </c>
      <c r="B6" s="402" t="s">
        <v>554</v>
      </c>
      <c r="C6" s="403" t="s">
        <v>563</v>
      </c>
      <c r="D6" s="404" t="s">
        <v>564</v>
      </c>
      <c r="E6" s="403" t="s">
        <v>592</v>
      </c>
      <c r="F6" s="404" t="s">
        <v>593</v>
      </c>
      <c r="G6" s="403" t="s">
        <v>594</v>
      </c>
      <c r="H6" s="403" t="s">
        <v>595</v>
      </c>
      <c r="I6" s="405">
        <v>12.955000400543213</v>
      </c>
      <c r="J6" s="405">
        <v>5</v>
      </c>
      <c r="K6" s="406">
        <v>64.709999084472656</v>
      </c>
    </row>
    <row r="7" spans="1:11" ht="14.45" customHeight="1" x14ac:dyDescent="0.2">
      <c r="A7" s="401" t="s">
        <v>553</v>
      </c>
      <c r="B7" s="402" t="s">
        <v>554</v>
      </c>
      <c r="C7" s="403" t="s">
        <v>563</v>
      </c>
      <c r="D7" s="404" t="s">
        <v>564</v>
      </c>
      <c r="E7" s="403" t="s">
        <v>596</v>
      </c>
      <c r="F7" s="404" t="s">
        <v>597</v>
      </c>
      <c r="G7" s="403" t="s">
        <v>598</v>
      </c>
      <c r="H7" s="403" t="s">
        <v>599</v>
      </c>
      <c r="I7" s="405">
        <v>2.869999885559082</v>
      </c>
      <c r="J7" s="405">
        <v>600</v>
      </c>
      <c r="K7" s="406">
        <v>1722</v>
      </c>
    </row>
    <row r="8" spans="1:11" ht="14.45" customHeight="1" x14ac:dyDescent="0.2">
      <c r="A8" s="401" t="s">
        <v>553</v>
      </c>
      <c r="B8" s="402" t="s">
        <v>554</v>
      </c>
      <c r="C8" s="403" t="s">
        <v>563</v>
      </c>
      <c r="D8" s="404" t="s">
        <v>564</v>
      </c>
      <c r="E8" s="403" t="s">
        <v>596</v>
      </c>
      <c r="F8" s="404" t="s">
        <v>597</v>
      </c>
      <c r="G8" s="403" t="s">
        <v>600</v>
      </c>
      <c r="H8" s="403" t="s">
        <v>601</v>
      </c>
      <c r="I8" s="405">
        <v>2.880000114440918</v>
      </c>
      <c r="J8" s="405">
        <v>600</v>
      </c>
      <c r="K8" s="406">
        <v>1728</v>
      </c>
    </row>
    <row r="9" spans="1:11" ht="14.45" customHeight="1" x14ac:dyDescent="0.2">
      <c r="A9" s="401" t="s">
        <v>553</v>
      </c>
      <c r="B9" s="402" t="s">
        <v>554</v>
      </c>
      <c r="C9" s="403" t="s">
        <v>563</v>
      </c>
      <c r="D9" s="404" t="s">
        <v>564</v>
      </c>
      <c r="E9" s="403" t="s">
        <v>596</v>
      </c>
      <c r="F9" s="404" t="s">
        <v>597</v>
      </c>
      <c r="G9" s="403" t="s">
        <v>602</v>
      </c>
      <c r="H9" s="403" t="s">
        <v>603</v>
      </c>
      <c r="I9" s="405">
        <v>2.9000000953674316</v>
      </c>
      <c r="J9" s="405">
        <v>1200</v>
      </c>
      <c r="K9" s="406">
        <v>3480</v>
      </c>
    </row>
    <row r="10" spans="1:11" ht="14.45" customHeight="1" x14ac:dyDescent="0.2">
      <c r="A10" s="401" t="s">
        <v>553</v>
      </c>
      <c r="B10" s="402" t="s">
        <v>554</v>
      </c>
      <c r="C10" s="403" t="s">
        <v>563</v>
      </c>
      <c r="D10" s="404" t="s">
        <v>564</v>
      </c>
      <c r="E10" s="403" t="s">
        <v>596</v>
      </c>
      <c r="F10" s="404" t="s">
        <v>597</v>
      </c>
      <c r="G10" s="403" t="s">
        <v>604</v>
      </c>
      <c r="H10" s="403" t="s">
        <v>605</v>
      </c>
      <c r="I10" s="405">
        <v>2.2999999523162842</v>
      </c>
      <c r="J10" s="405">
        <v>800</v>
      </c>
      <c r="K10" s="406">
        <v>1840</v>
      </c>
    </row>
    <row r="11" spans="1:11" ht="14.45" customHeight="1" x14ac:dyDescent="0.2">
      <c r="A11" s="401" t="s">
        <v>553</v>
      </c>
      <c r="B11" s="402" t="s">
        <v>554</v>
      </c>
      <c r="C11" s="403" t="s">
        <v>563</v>
      </c>
      <c r="D11" s="404" t="s">
        <v>564</v>
      </c>
      <c r="E11" s="403" t="s">
        <v>596</v>
      </c>
      <c r="F11" s="404" t="s">
        <v>597</v>
      </c>
      <c r="G11" s="403" t="s">
        <v>606</v>
      </c>
      <c r="H11" s="403" t="s">
        <v>607</v>
      </c>
      <c r="I11" s="405">
        <v>3.3900001049041748</v>
      </c>
      <c r="J11" s="405">
        <v>600</v>
      </c>
      <c r="K11" s="406">
        <v>2034</v>
      </c>
    </row>
    <row r="12" spans="1:11" ht="14.45" customHeight="1" x14ac:dyDescent="0.2">
      <c r="A12" s="401" t="s">
        <v>553</v>
      </c>
      <c r="B12" s="402" t="s">
        <v>554</v>
      </c>
      <c r="C12" s="403" t="s">
        <v>563</v>
      </c>
      <c r="D12" s="404" t="s">
        <v>564</v>
      </c>
      <c r="E12" s="403" t="s">
        <v>596</v>
      </c>
      <c r="F12" s="404" t="s">
        <v>597</v>
      </c>
      <c r="G12" s="403" t="s">
        <v>608</v>
      </c>
      <c r="H12" s="403" t="s">
        <v>609</v>
      </c>
      <c r="I12" s="405">
        <v>3.3900001049041748</v>
      </c>
      <c r="J12" s="405">
        <v>1000</v>
      </c>
      <c r="K12" s="406">
        <v>3390</v>
      </c>
    </row>
    <row r="13" spans="1:11" ht="14.45" customHeight="1" x14ac:dyDescent="0.2">
      <c r="A13" s="401" t="s">
        <v>553</v>
      </c>
      <c r="B13" s="402" t="s">
        <v>554</v>
      </c>
      <c r="C13" s="403" t="s">
        <v>563</v>
      </c>
      <c r="D13" s="404" t="s">
        <v>564</v>
      </c>
      <c r="E13" s="403" t="s">
        <v>596</v>
      </c>
      <c r="F13" s="404" t="s">
        <v>597</v>
      </c>
      <c r="G13" s="403" t="s">
        <v>610</v>
      </c>
      <c r="H13" s="403" t="s">
        <v>611</v>
      </c>
      <c r="I13" s="405">
        <v>4.8299999237060547</v>
      </c>
      <c r="J13" s="405">
        <v>600</v>
      </c>
      <c r="K13" s="406">
        <v>2898</v>
      </c>
    </row>
    <row r="14" spans="1:11" ht="14.45" customHeight="1" x14ac:dyDescent="0.2">
      <c r="A14" s="401" t="s">
        <v>553</v>
      </c>
      <c r="B14" s="402" t="s">
        <v>554</v>
      </c>
      <c r="C14" s="403" t="s">
        <v>563</v>
      </c>
      <c r="D14" s="404" t="s">
        <v>564</v>
      </c>
      <c r="E14" s="403" t="s">
        <v>596</v>
      </c>
      <c r="F14" s="404" t="s">
        <v>597</v>
      </c>
      <c r="G14" s="403" t="s">
        <v>612</v>
      </c>
      <c r="H14" s="403" t="s">
        <v>613</v>
      </c>
      <c r="I14" s="405">
        <v>4.8299999237060547</v>
      </c>
      <c r="J14" s="405">
        <v>800</v>
      </c>
      <c r="K14" s="406">
        <v>3864</v>
      </c>
    </row>
    <row r="15" spans="1:11" ht="14.45" customHeight="1" x14ac:dyDescent="0.2">
      <c r="A15" s="401" t="s">
        <v>553</v>
      </c>
      <c r="B15" s="402" t="s">
        <v>554</v>
      </c>
      <c r="C15" s="403" t="s">
        <v>563</v>
      </c>
      <c r="D15" s="404" t="s">
        <v>564</v>
      </c>
      <c r="E15" s="403" t="s">
        <v>596</v>
      </c>
      <c r="F15" s="404" t="s">
        <v>597</v>
      </c>
      <c r="G15" s="403" t="s">
        <v>614</v>
      </c>
      <c r="H15" s="403" t="s">
        <v>615</v>
      </c>
      <c r="I15" s="405">
        <v>4.119999885559082</v>
      </c>
      <c r="J15" s="405">
        <v>600</v>
      </c>
      <c r="K15" s="406">
        <v>2472</v>
      </c>
    </row>
    <row r="16" spans="1:11" ht="14.45" customHeight="1" x14ac:dyDescent="0.2">
      <c r="A16" s="401" t="s">
        <v>553</v>
      </c>
      <c r="B16" s="402" t="s">
        <v>554</v>
      </c>
      <c r="C16" s="403" t="s">
        <v>566</v>
      </c>
      <c r="D16" s="404" t="s">
        <v>567</v>
      </c>
      <c r="E16" s="403" t="s">
        <v>592</v>
      </c>
      <c r="F16" s="404" t="s">
        <v>593</v>
      </c>
      <c r="G16" s="403" t="s">
        <v>616</v>
      </c>
      <c r="H16" s="403" t="s">
        <v>617</v>
      </c>
      <c r="I16" s="405">
        <v>0.89999997615814209</v>
      </c>
      <c r="J16" s="405">
        <v>4000</v>
      </c>
      <c r="K16" s="406">
        <v>3593.699951171875</v>
      </c>
    </row>
    <row r="17" spans="1:11" ht="14.45" customHeight="1" x14ac:dyDescent="0.2">
      <c r="A17" s="401" t="s">
        <v>553</v>
      </c>
      <c r="B17" s="402" t="s">
        <v>554</v>
      </c>
      <c r="C17" s="403" t="s">
        <v>566</v>
      </c>
      <c r="D17" s="404" t="s">
        <v>567</v>
      </c>
      <c r="E17" s="403" t="s">
        <v>592</v>
      </c>
      <c r="F17" s="404" t="s">
        <v>593</v>
      </c>
      <c r="G17" s="403" t="s">
        <v>594</v>
      </c>
      <c r="H17" s="403" t="s">
        <v>595</v>
      </c>
      <c r="I17" s="405">
        <v>13.020000457763672</v>
      </c>
      <c r="J17" s="405">
        <v>2</v>
      </c>
      <c r="K17" s="406">
        <v>26.040000915527344</v>
      </c>
    </row>
    <row r="18" spans="1:11" ht="14.45" customHeight="1" x14ac:dyDescent="0.2">
      <c r="A18" s="401" t="s">
        <v>553</v>
      </c>
      <c r="B18" s="402" t="s">
        <v>554</v>
      </c>
      <c r="C18" s="403" t="s">
        <v>566</v>
      </c>
      <c r="D18" s="404" t="s">
        <v>567</v>
      </c>
      <c r="E18" s="403" t="s">
        <v>592</v>
      </c>
      <c r="F18" s="404" t="s">
        <v>593</v>
      </c>
      <c r="G18" s="403" t="s">
        <v>618</v>
      </c>
      <c r="H18" s="403" t="s">
        <v>619</v>
      </c>
      <c r="I18" s="405">
        <v>0.37999999523162842</v>
      </c>
      <c r="J18" s="405">
        <v>10</v>
      </c>
      <c r="K18" s="406">
        <v>3.7999999523162842</v>
      </c>
    </row>
    <row r="19" spans="1:11" ht="14.45" customHeight="1" x14ac:dyDescent="0.2">
      <c r="A19" s="401" t="s">
        <v>553</v>
      </c>
      <c r="B19" s="402" t="s">
        <v>554</v>
      </c>
      <c r="C19" s="403" t="s">
        <v>566</v>
      </c>
      <c r="D19" s="404" t="s">
        <v>567</v>
      </c>
      <c r="E19" s="403" t="s">
        <v>592</v>
      </c>
      <c r="F19" s="404" t="s">
        <v>593</v>
      </c>
      <c r="G19" s="403" t="s">
        <v>620</v>
      </c>
      <c r="H19" s="403" t="s">
        <v>621</v>
      </c>
      <c r="I19" s="405">
        <v>0.50999999046325684</v>
      </c>
      <c r="J19" s="405">
        <v>8300</v>
      </c>
      <c r="K19" s="406">
        <v>4233</v>
      </c>
    </row>
    <row r="20" spans="1:11" ht="14.45" customHeight="1" x14ac:dyDescent="0.2">
      <c r="A20" s="401" t="s">
        <v>553</v>
      </c>
      <c r="B20" s="402" t="s">
        <v>554</v>
      </c>
      <c r="C20" s="403" t="s">
        <v>566</v>
      </c>
      <c r="D20" s="404" t="s">
        <v>567</v>
      </c>
      <c r="E20" s="403" t="s">
        <v>592</v>
      </c>
      <c r="F20" s="404" t="s">
        <v>593</v>
      </c>
      <c r="G20" s="403" t="s">
        <v>622</v>
      </c>
      <c r="H20" s="403" t="s">
        <v>623</v>
      </c>
      <c r="I20" s="405">
        <v>2.380000114440918</v>
      </c>
      <c r="J20" s="405">
        <v>2000</v>
      </c>
      <c r="K20" s="406">
        <v>4760</v>
      </c>
    </row>
    <row r="21" spans="1:11" ht="14.45" customHeight="1" x14ac:dyDescent="0.2">
      <c r="A21" s="401" t="s">
        <v>553</v>
      </c>
      <c r="B21" s="402" t="s">
        <v>554</v>
      </c>
      <c r="C21" s="403" t="s">
        <v>566</v>
      </c>
      <c r="D21" s="404" t="s">
        <v>567</v>
      </c>
      <c r="E21" s="403" t="s">
        <v>592</v>
      </c>
      <c r="F21" s="404" t="s">
        <v>593</v>
      </c>
      <c r="G21" s="403" t="s">
        <v>624</v>
      </c>
      <c r="H21" s="403" t="s">
        <v>625</v>
      </c>
      <c r="I21" s="405">
        <v>31.420000076293945</v>
      </c>
      <c r="J21" s="405">
        <v>10</v>
      </c>
      <c r="K21" s="406">
        <v>314.20001220703125</v>
      </c>
    </row>
    <row r="22" spans="1:11" ht="14.45" customHeight="1" x14ac:dyDescent="0.2">
      <c r="A22" s="401" t="s">
        <v>553</v>
      </c>
      <c r="B22" s="402" t="s">
        <v>554</v>
      </c>
      <c r="C22" s="403" t="s">
        <v>566</v>
      </c>
      <c r="D22" s="404" t="s">
        <v>567</v>
      </c>
      <c r="E22" s="403" t="s">
        <v>588</v>
      </c>
      <c r="F22" s="404" t="s">
        <v>589</v>
      </c>
      <c r="G22" s="403" t="s">
        <v>626</v>
      </c>
      <c r="H22" s="403" t="s">
        <v>627</v>
      </c>
      <c r="I22" s="405">
        <v>0.80000001192092896</v>
      </c>
      <c r="J22" s="405">
        <v>4000</v>
      </c>
      <c r="K22" s="406">
        <v>3196.5400390625</v>
      </c>
    </row>
    <row r="23" spans="1:11" ht="14.45" customHeight="1" x14ac:dyDescent="0.2">
      <c r="A23" s="401" t="s">
        <v>553</v>
      </c>
      <c r="B23" s="402" t="s">
        <v>554</v>
      </c>
      <c r="C23" s="403" t="s">
        <v>566</v>
      </c>
      <c r="D23" s="404" t="s">
        <v>567</v>
      </c>
      <c r="E23" s="403" t="s">
        <v>588</v>
      </c>
      <c r="F23" s="404" t="s">
        <v>589</v>
      </c>
      <c r="G23" s="403" t="s">
        <v>628</v>
      </c>
      <c r="H23" s="403" t="s">
        <v>629</v>
      </c>
      <c r="I23" s="405">
        <v>54.450000762939453</v>
      </c>
      <c r="J23" s="405">
        <v>900</v>
      </c>
      <c r="K23" s="406">
        <v>49005</v>
      </c>
    </row>
    <row r="24" spans="1:11" ht="14.45" customHeight="1" x14ac:dyDescent="0.2">
      <c r="A24" s="401" t="s">
        <v>553</v>
      </c>
      <c r="B24" s="402" t="s">
        <v>554</v>
      </c>
      <c r="C24" s="403" t="s">
        <v>566</v>
      </c>
      <c r="D24" s="404" t="s">
        <v>567</v>
      </c>
      <c r="E24" s="403" t="s">
        <v>588</v>
      </c>
      <c r="F24" s="404" t="s">
        <v>589</v>
      </c>
      <c r="G24" s="403" t="s">
        <v>630</v>
      </c>
      <c r="H24" s="403" t="s">
        <v>631</v>
      </c>
      <c r="I24" s="405">
        <v>15.92400016784668</v>
      </c>
      <c r="J24" s="405">
        <v>1400</v>
      </c>
      <c r="K24" s="406">
        <v>22294</v>
      </c>
    </row>
    <row r="25" spans="1:11" ht="14.45" customHeight="1" x14ac:dyDescent="0.2">
      <c r="A25" s="401" t="s">
        <v>553</v>
      </c>
      <c r="B25" s="402" t="s">
        <v>554</v>
      </c>
      <c r="C25" s="403" t="s">
        <v>566</v>
      </c>
      <c r="D25" s="404" t="s">
        <v>567</v>
      </c>
      <c r="E25" s="403" t="s">
        <v>588</v>
      </c>
      <c r="F25" s="404" t="s">
        <v>589</v>
      </c>
      <c r="G25" s="403" t="s">
        <v>632</v>
      </c>
      <c r="H25" s="403" t="s">
        <v>633</v>
      </c>
      <c r="I25" s="405">
        <v>11.739999771118164</v>
      </c>
      <c r="J25" s="405">
        <v>200</v>
      </c>
      <c r="K25" s="406">
        <v>2348</v>
      </c>
    </row>
    <row r="26" spans="1:11" ht="14.45" customHeight="1" x14ac:dyDescent="0.2">
      <c r="A26" s="401" t="s">
        <v>553</v>
      </c>
      <c r="B26" s="402" t="s">
        <v>554</v>
      </c>
      <c r="C26" s="403" t="s">
        <v>566</v>
      </c>
      <c r="D26" s="404" t="s">
        <v>567</v>
      </c>
      <c r="E26" s="403" t="s">
        <v>588</v>
      </c>
      <c r="F26" s="404" t="s">
        <v>589</v>
      </c>
      <c r="G26" s="403" t="s">
        <v>634</v>
      </c>
      <c r="H26" s="403" t="s">
        <v>635</v>
      </c>
      <c r="I26" s="405">
        <v>562.6500244140625</v>
      </c>
      <c r="J26" s="405">
        <v>552</v>
      </c>
      <c r="K26" s="406">
        <v>310582.8046875</v>
      </c>
    </row>
    <row r="27" spans="1:11" ht="14.45" customHeight="1" x14ac:dyDescent="0.2">
      <c r="A27" s="401" t="s">
        <v>553</v>
      </c>
      <c r="B27" s="402" t="s">
        <v>554</v>
      </c>
      <c r="C27" s="403" t="s">
        <v>566</v>
      </c>
      <c r="D27" s="404" t="s">
        <v>567</v>
      </c>
      <c r="E27" s="403" t="s">
        <v>588</v>
      </c>
      <c r="F27" s="404" t="s">
        <v>589</v>
      </c>
      <c r="G27" s="403" t="s">
        <v>636</v>
      </c>
      <c r="H27" s="403" t="s">
        <v>637</v>
      </c>
      <c r="I27" s="405">
        <v>0.43999999761581421</v>
      </c>
      <c r="J27" s="405">
        <v>200</v>
      </c>
      <c r="K27" s="406">
        <v>88</v>
      </c>
    </row>
    <row r="28" spans="1:11" ht="14.45" customHeight="1" x14ac:dyDescent="0.2">
      <c r="A28" s="401" t="s">
        <v>553</v>
      </c>
      <c r="B28" s="402" t="s">
        <v>554</v>
      </c>
      <c r="C28" s="403" t="s">
        <v>566</v>
      </c>
      <c r="D28" s="404" t="s">
        <v>567</v>
      </c>
      <c r="E28" s="403" t="s">
        <v>588</v>
      </c>
      <c r="F28" s="404" t="s">
        <v>589</v>
      </c>
      <c r="G28" s="403" t="s">
        <v>638</v>
      </c>
      <c r="H28" s="403" t="s">
        <v>639</v>
      </c>
      <c r="I28" s="405">
        <v>11.069999694824219</v>
      </c>
      <c r="J28" s="405">
        <v>300</v>
      </c>
      <c r="K28" s="406">
        <v>3321.449951171875</v>
      </c>
    </row>
    <row r="29" spans="1:11" ht="14.45" customHeight="1" x14ac:dyDescent="0.2">
      <c r="A29" s="401" t="s">
        <v>553</v>
      </c>
      <c r="B29" s="402" t="s">
        <v>554</v>
      </c>
      <c r="C29" s="403" t="s">
        <v>566</v>
      </c>
      <c r="D29" s="404" t="s">
        <v>567</v>
      </c>
      <c r="E29" s="403" t="s">
        <v>588</v>
      </c>
      <c r="F29" s="404" t="s">
        <v>589</v>
      </c>
      <c r="G29" s="403" t="s">
        <v>640</v>
      </c>
      <c r="H29" s="403" t="s">
        <v>641</v>
      </c>
      <c r="I29" s="405">
        <v>6.309999942779541</v>
      </c>
      <c r="J29" s="405">
        <v>2900</v>
      </c>
      <c r="K29" s="406">
        <v>18302.9501953125</v>
      </c>
    </row>
    <row r="30" spans="1:11" ht="14.45" customHeight="1" x14ac:dyDescent="0.2">
      <c r="A30" s="401" t="s">
        <v>553</v>
      </c>
      <c r="B30" s="402" t="s">
        <v>554</v>
      </c>
      <c r="C30" s="403" t="s">
        <v>566</v>
      </c>
      <c r="D30" s="404" t="s">
        <v>567</v>
      </c>
      <c r="E30" s="403" t="s">
        <v>588</v>
      </c>
      <c r="F30" s="404" t="s">
        <v>589</v>
      </c>
      <c r="G30" s="403" t="s">
        <v>642</v>
      </c>
      <c r="H30" s="403" t="s">
        <v>643</v>
      </c>
      <c r="I30" s="405">
        <v>9.1479997634887695</v>
      </c>
      <c r="J30" s="405">
        <v>4000</v>
      </c>
      <c r="K30" s="406">
        <v>36592</v>
      </c>
    </row>
    <row r="31" spans="1:11" ht="14.45" customHeight="1" x14ac:dyDescent="0.2">
      <c r="A31" s="401" t="s">
        <v>553</v>
      </c>
      <c r="B31" s="402" t="s">
        <v>554</v>
      </c>
      <c r="C31" s="403" t="s">
        <v>566</v>
      </c>
      <c r="D31" s="404" t="s">
        <v>567</v>
      </c>
      <c r="E31" s="403" t="s">
        <v>588</v>
      </c>
      <c r="F31" s="404" t="s">
        <v>589</v>
      </c>
      <c r="G31" s="403" t="s">
        <v>644</v>
      </c>
      <c r="H31" s="403" t="s">
        <v>645</v>
      </c>
      <c r="I31" s="405">
        <v>4.309999942779541</v>
      </c>
      <c r="J31" s="405">
        <v>1300</v>
      </c>
      <c r="K31" s="406">
        <v>5601.080078125</v>
      </c>
    </row>
    <row r="32" spans="1:11" ht="14.45" customHeight="1" x14ac:dyDescent="0.2">
      <c r="A32" s="401" t="s">
        <v>553</v>
      </c>
      <c r="B32" s="402" t="s">
        <v>554</v>
      </c>
      <c r="C32" s="403" t="s">
        <v>566</v>
      </c>
      <c r="D32" s="404" t="s">
        <v>567</v>
      </c>
      <c r="E32" s="403" t="s">
        <v>588</v>
      </c>
      <c r="F32" s="404" t="s">
        <v>589</v>
      </c>
      <c r="G32" s="403" t="s">
        <v>646</v>
      </c>
      <c r="H32" s="403" t="s">
        <v>647</v>
      </c>
      <c r="I32" s="405">
        <v>14.651666323343912</v>
      </c>
      <c r="J32" s="405">
        <v>2500</v>
      </c>
      <c r="K32" s="406">
        <v>36633.11962890625</v>
      </c>
    </row>
    <row r="33" spans="1:11" ht="14.45" customHeight="1" x14ac:dyDescent="0.2">
      <c r="A33" s="401" t="s">
        <v>553</v>
      </c>
      <c r="B33" s="402" t="s">
        <v>554</v>
      </c>
      <c r="C33" s="403" t="s">
        <v>566</v>
      </c>
      <c r="D33" s="404" t="s">
        <v>567</v>
      </c>
      <c r="E33" s="403" t="s">
        <v>588</v>
      </c>
      <c r="F33" s="404" t="s">
        <v>589</v>
      </c>
      <c r="G33" s="403" t="s">
        <v>648</v>
      </c>
      <c r="H33" s="403" t="s">
        <v>649</v>
      </c>
      <c r="I33" s="405">
        <v>5.4200000762939453</v>
      </c>
      <c r="J33" s="405">
        <v>2300</v>
      </c>
      <c r="K33" s="406">
        <v>12462.430053710938</v>
      </c>
    </row>
    <row r="34" spans="1:11" ht="14.45" customHeight="1" x14ac:dyDescent="0.2">
      <c r="A34" s="401" t="s">
        <v>553</v>
      </c>
      <c r="B34" s="402" t="s">
        <v>554</v>
      </c>
      <c r="C34" s="403" t="s">
        <v>566</v>
      </c>
      <c r="D34" s="404" t="s">
        <v>567</v>
      </c>
      <c r="E34" s="403" t="s">
        <v>588</v>
      </c>
      <c r="F34" s="404" t="s">
        <v>589</v>
      </c>
      <c r="G34" s="403" t="s">
        <v>650</v>
      </c>
      <c r="H34" s="403" t="s">
        <v>651</v>
      </c>
      <c r="I34" s="405">
        <v>7.429999828338623</v>
      </c>
      <c r="J34" s="405">
        <v>3200</v>
      </c>
      <c r="K34" s="406">
        <v>23776</v>
      </c>
    </row>
    <row r="35" spans="1:11" ht="14.45" customHeight="1" x14ac:dyDescent="0.2">
      <c r="A35" s="401" t="s">
        <v>553</v>
      </c>
      <c r="B35" s="402" t="s">
        <v>554</v>
      </c>
      <c r="C35" s="403" t="s">
        <v>566</v>
      </c>
      <c r="D35" s="404" t="s">
        <v>567</v>
      </c>
      <c r="E35" s="403" t="s">
        <v>588</v>
      </c>
      <c r="F35" s="404" t="s">
        <v>589</v>
      </c>
      <c r="G35" s="403" t="s">
        <v>652</v>
      </c>
      <c r="H35" s="403" t="s">
        <v>653</v>
      </c>
      <c r="I35" s="405">
        <v>8.7600002288818359</v>
      </c>
      <c r="J35" s="405">
        <v>800</v>
      </c>
      <c r="K35" s="406">
        <v>7008.159912109375</v>
      </c>
    </row>
    <row r="36" spans="1:11" ht="14.45" customHeight="1" x14ac:dyDescent="0.2">
      <c r="A36" s="401" t="s">
        <v>553</v>
      </c>
      <c r="B36" s="402" t="s">
        <v>554</v>
      </c>
      <c r="C36" s="403" t="s">
        <v>566</v>
      </c>
      <c r="D36" s="404" t="s">
        <v>567</v>
      </c>
      <c r="E36" s="403" t="s">
        <v>588</v>
      </c>
      <c r="F36" s="404" t="s">
        <v>589</v>
      </c>
      <c r="G36" s="403" t="s">
        <v>654</v>
      </c>
      <c r="H36" s="403" t="s">
        <v>655</v>
      </c>
      <c r="I36" s="405">
        <v>71.389999389648438</v>
      </c>
      <c r="J36" s="405">
        <v>250</v>
      </c>
      <c r="K36" s="406">
        <v>17847.5</v>
      </c>
    </row>
    <row r="37" spans="1:11" ht="14.45" customHeight="1" x14ac:dyDescent="0.2">
      <c r="A37" s="401" t="s">
        <v>553</v>
      </c>
      <c r="B37" s="402" t="s">
        <v>554</v>
      </c>
      <c r="C37" s="403" t="s">
        <v>566</v>
      </c>
      <c r="D37" s="404" t="s">
        <v>567</v>
      </c>
      <c r="E37" s="403" t="s">
        <v>588</v>
      </c>
      <c r="F37" s="404" t="s">
        <v>589</v>
      </c>
      <c r="G37" s="403" t="s">
        <v>656</v>
      </c>
      <c r="H37" s="403" t="s">
        <v>657</v>
      </c>
      <c r="I37" s="405">
        <v>0.4699999988079071</v>
      </c>
      <c r="J37" s="405">
        <v>3000</v>
      </c>
      <c r="K37" s="406">
        <v>1410</v>
      </c>
    </row>
    <row r="38" spans="1:11" ht="14.45" customHeight="1" x14ac:dyDescent="0.2">
      <c r="A38" s="401" t="s">
        <v>553</v>
      </c>
      <c r="B38" s="402" t="s">
        <v>554</v>
      </c>
      <c r="C38" s="403" t="s">
        <v>566</v>
      </c>
      <c r="D38" s="404" t="s">
        <v>567</v>
      </c>
      <c r="E38" s="403" t="s">
        <v>658</v>
      </c>
      <c r="F38" s="404" t="s">
        <v>659</v>
      </c>
      <c r="G38" s="403" t="s">
        <v>660</v>
      </c>
      <c r="H38" s="403" t="s">
        <v>661</v>
      </c>
      <c r="I38" s="405">
        <v>62.641666412353516</v>
      </c>
      <c r="J38" s="405">
        <v>8500</v>
      </c>
      <c r="K38" s="406">
        <v>532457.845703125</v>
      </c>
    </row>
    <row r="39" spans="1:11" ht="14.45" customHeight="1" x14ac:dyDescent="0.2">
      <c r="A39" s="401" t="s">
        <v>553</v>
      </c>
      <c r="B39" s="402" t="s">
        <v>554</v>
      </c>
      <c r="C39" s="403" t="s">
        <v>566</v>
      </c>
      <c r="D39" s="404" t="s">
        <v>567</v>
      </c>
      <c r="E39" s="403" t="s">
        <v>658</v>
      </c>
      <c r="F39" s="404" t="s">
        <v>659</v>
      </c>
      <c r="G39" s="403" t="s">
        <v>662</v>
      </c>
      <c r="H39" s="403" t="s">
        <v>663</v>
      </c>
      <c r="I39" s="405">
        <v>143.38500213623047</v>
      </c>
      <c r="J39" s="405">
        <v>2800</v>
      </c>
      <c r="K39" s="406">
        <v>401477</v>
      </c>
    </row>
    <row r="40" spans="1:11" ht="14.45" customHeight="1" x14ac:dyDescent="0.2">
      <c r="A40" s="401" t="s">
        <v>553</v>
      </c>
      <c r="B40" s="402" t="s">
        <v>554</v>
      </c>
      <c r="C40" s="403" t="s">
        <v>566</v>
      </c>
      <c r="D40" s="404" t="s">
        <v>567</v>
      </c>
      <c r="E40" s="403" t="s">
        <v>658</v>
      </c>
      <c r="F40" s="404" t="s">
        <v>659</v>
      </c>
      <c r="G40" s="403" t="s">
        <v>664</v>
      </c>
      <c r="H40" s="403" t="s">
        <v>665</v>
      </c>
      <c r="I40" s="405">
        <v>94.680000305175781</v>
      </c>
      <c r="J40" s="405">
        <v>1000</v>
      </c>
      <c r="K40" s="406">
        <v>94682.5</v>
      </c>
    </row>
    <row r="41" spans="1:11" ht="14.45" customHeight="1" x14ac:dyDescent="0.2">
      <c r="A41" s="401" t="s">
        <v>553</v>
      </c>
      <c r="B41" s="402" t="s">
        <v>554</v>
      </c>
      <c r="C41" s="403" t="s">
        <v>566</v>
      </c>
      <c r="D41" s="404" t="s">
        <v>567</v>
      </c>
      <c r="E41" s="403" t="s">
        <v>658</v>
      </c>
      <c r="F41" s="404" t="s">
        <v>659</v>
      </c>
      <c r="G41" s="403" t="s">
        <v>666</v>
      </c>
      <c r="H41" s="403" t="s">
        <v>667</v>
      </c>
      <c r="I41" s="405">
        <v>10.166666666666666</v>
      </c>
      <c r="J41" s="405">
        <v>400</v>
      </c>
      <c r="K41" s="406">
        <v>4067</v>
      </c>
    </row>
    <row r="42" spans="1:11" ht="14.45" customHeight="1" x14ac:dyDescent="0.2">
      <c r="A42" s="401" t="s">
        <v>553</v>
      </c>
      <c r="B42" s="402" t="s">
        <v>554</v>
      </c>
      <c r="C42" s="403" t="s">
        <v>566</v>
      </c>
      <c r="D42" s="404" t="s">
        <v>567</v>
      </c>
      <c r="E42" s="403" t="s">
        <v>658</v>
      </c>
      <c r="F42" s="404" t="s">
        <v>659</v>
      </c>
      <c r="G42" s="403" t="s">
        <v>668</v>
      </c>
      <c r="H42" s="403" t="s">
        <v>669</v>
      </c>
      <c r="I42" s="405">
        <v>651.19000244140625</v>
      </c>
      <c r="J42" s="405">
        <v>20</v>
      </c>
      <c r="K42" s="406">
        <v>13023.7099609375</v>
      </c>
    </row>
    <row r="43" spans="1:11" ht="14.45" customHeight="1" x14ac:dyDescent="0.2">
      <c r="A43" s="401" t="s">
        <v>553</v>
      </c>
      <c r="B43" s="402" t="s">
        <v>554</v>
      </c>
      <c r="C43" s="403" t="s">
        <v>566</v>
      </c>
      <c r="D43" s="404" t="s">
        <v>567</v>
      </c>
      <c r="E43" s="403" t="s">
        <v>670</v>
      </c>
      <c r="F43" s="404" t="s">
        <v>671</v>
      </c>
      <c r="G43" s="403" t="s">
        <v>672</v>
      </c>
      <c r="H43" s="403" t="s">
        <v>673</v>
      </c>
      <c r="I43" s="405">
        <v>8.3500003814697266</v>
      </c>
      <c r="J43" s="405">
        <v>2000</v>
      </c>
      <c r="K43" s="406">
        <v>16698</v>
      </c>
    </row>
    <row r="44" spans="1:11" ht="14.45" customHeight="1" x14ac:dyDescent="0.2">
      <c r="A44" s="401" t="s">
        <v>553</v>
      </c>
      <c r="B44" s="402" t="s">
        <v>554</v>
      </c>
      <c r="C44" s="403" t="s">
        <v>566</v>
      </c>
      <c r="D44" s="404" t="s">
        <v>567</v>
      </c>
      <c r="E44" s="403" t="s">
        <v>670</v>
      </c>
      <c r="F44" s="404" t="s">
        <v>671</v>
      </c>
      <c r="G44" s="403" t="s">
        <v>674</v>
      </c>
      <c r="H44" s="403" t="s">
        <v>675</v>
      </c>
      <c r="I44" s="405">
        <v>0.5440000176429749</v>
      </c>
      <c r="J44" s="405">
        <v>11000</v>
      </c>
      <c r="K44" s="406">
        <v>5990</v>
      </c>
    </row>
    <row r="45" spans="1:11" ht="14.45" customHeight="1" x14ac:dyDescent="0.2">
      <c r="A45" s="401" t="s">
        <v>553</v>
      </c>
      <c r="B45" s="402" t="s">
        <v>554</v>
      </c>
      <c r="C45" s="403" t="s">
        <v>566</v>
      </c>
      <c r="D45" s="404" t="s">
        <v>567</v>
      </c>
      <c r="E45" s="403" t="s">
        <v>670</v>
      </c>
      <c r="F45" s="404" t="s">
        <v>671</v>
      </c>
      <c r="G45" s="403" t="s">
        <v>676</v>
      </c>
      <c r="H45" s="403" t="s">
        <v>677</v>
      </c>
      <c r="I45" s="405">
        <v>0.99000000953674316</v>
      </c>
      <c r="J45" s="405">
        <v>3000</v>
      </c>
      <c r="K45" s="406">
        <v>2976.6000366210938</v>
      </c>
    </row>
    <row r="46" spans="1:11" ht="14.45" customHeight="1" x14ac:dyDescent="0.2">
      <c r="A46" s="401" t="s">
        <v>553</v>
      </c>
      <c r="B46" s="402" t="s">
        <v>554</v>
      </c>
      <c r="C46" s="403" t="s">
        <v>566</v>
      </c>
      <c r="D46" s="404" t="s">
        <v>567</v>
      </c>
      <c r="E46" s="403" t="s">
        <v>670</v>
      </c>
      <c r="F46" s="404" t="s">
        <v>671</v>
      </c>
      <c r="G46" s="403" t="s">
        <v>678</v>
      </c>
      <c r="H46" s="403" t="s">
        <v>679</v>
      </c>
      <c r="I46" s="405">
        <v>23.110000610351563</v>
      </c>
      <c r="J46" s="405">
        <v>300</v>
      </c>
      <c r="K46" s="406">
        <v>6933.2998046875</v>
      </c>
    </row>
    <row r="47" spans="1:11" ht="14.45" customHeight="1" x14ac:dyDescent="0.2">
      <c r="A47" s="401" t="s">
        <v>553</v>
      </c>
      <c r="B47" s="402" t="s">
        <v>554</v>
      </c>
      <c r="C47" s="403" t="s">
        <v>566</v>
      </c>
      <c r="D47" s="404" t="s">
        <v>567</v>
      </c>
      <c r="E47" s="403" t="s">
        <v>596</v>
      </c>
      <c r="F47" s="404" t="s">
        <v>597</v>
      </c>
      <c r="G47" s="403" t="s">
        <v>680</v>
      </c>
      <c r="H47" s="403" t="s">
        <v>681</v>
      </c>
      <c r="I47" s="405">
        <v>17.244999885559082</v>
      </c>
      <c r="J47" s="405">
        <v>500</v>
      </c>
      <c r="K47" s="406">
        <v>8525</v>
      </c>
    </row>
    <row r="48" spans="1:11" ht="14.45" customHeight="1" x14ac:dyDescent="0.2">
      <c r="A48" s="401" t="s">
        <v>553</v>
      </c>
      <c r="B48" s="402" t="s">
        <v>554</v>
      </c>
      <c r="C48" s="403" t="s">
        <v>566</v>
      </c>
      <c r="D48" s="404" t="s">
        <v>567</v>
      </c>
      <c r="E48" s="403" t="s">
        <v>596</v>
      </c>
      <c r="F48" s="404" t="s">
        <v>597</v>
      </c>
      <c r="G48" s="403" t="s">
        <v>682</v>
      </c>
      <c r="H48" s="403" t="s">
        <v>683</v>
      </c>
      <c r="I48" s="405">
        <v>17.184999465942383</v>
      </c>
      <c r="J48" s="405">
        <v>500</v>
      </c>
      <c r="K48" s="406">
        <v>8488</v>
      </c>
    </row>
    <row r="49" spans="1:11" ht="14.45" customHeight="1" x14ac:dyDescent="0.2">
      <c r="A49" s="401" t="s">
        <v>553</v>
      </c>
      <c r="B49" s="402" t="s">
        <v>554</v>
      </c>
      <c r="C49" s="403" t="s">
        <v>566</v>
      </c>
      <c r="D49" s="404" t="s">
        <v>567</v>
      </c>
      <c r="E49" s="403" t="s">
        <v>596</v>
      </c>
      <c r="F49" s="404" t="s">
        <v>597</v>
      </c>
      <c r="G49" s="403" t="s">
        <v>684</v>
      </c>
      <c r="H49" s="403" t="s">
        <v>685</v>
      </c>
      <c r="I49" s="405">
        <v>17.020000457763672</v>
      </c>
      <c r="J49" s="405">
        <v>200</v>
      </c>
      <c r="K49" s="406">
        <v>3404</v>
      </c>
    </row>
    <row r="50" spans="1:11" ht="14.45" customHeight="1" x14ac:dyDescent="0.2">
      <c r="A50" s="401" t="s">
        <v>553</v>
      </c>
      <c r="B50" s="402" t="s">
        <v>554</v>
      </c>
      <c r="C50" s="403" t="s">
        <v>566</v>
      </c>
      <c r="D50" s="404" t="s">
        <v>567</v>
      </c>
      <c r="E50" s="403" t="s">
        <v>596</v>
      </c>
      <c r="F50" s="404" t="s">
        <v>597</v>
      </c>
      <c r="G50" s="403" t="s">
        <v>686</v>
      </c>
      <c r="H50" s="403" t="s">
        <v>687</v>
      </c>
      <c r="I50" s="405">
        <v>11.689999580383301</v>
      </c>
      <c r="J50" s="405">
        <v>50</v>
      </c>
      <c r="K50" s="406">
        <v>584.42999267578125</v>
      </c>
    </row>
    <row r="51" spans="1:11" ht="14.45" customHeight="1" x14ac:dyDescent="0.2">
      <c r="A51" s="401" t="s">
        <v>553</v>
      </c>
      <c r="B51" s="402" t="s">
        <v>554</v>
      </c>
      <c r="C51" s="403" t="s">
        <v>566</v>
      </c>
      <c r="D51" s="404" t="s">
        <v>567</v>
      </c>
      <c r="E51" s="403" t="s">
        <v>596</v>
      </c>
      <c r="F51" s="404" t="s">
        <v>597</v>
      </c>
      <c r="G51" s="403" t="s">
        <v>688</v>
      </c>
      <c r="H51" s="403" t="s">
        <v>689</v>
      </c>
      <c r="I51" s="405">
        <v>30.384445190429688</v>
      </c>
      <c r="J51" s="405">
        <v>1650</v>
      </c>
      <c r="K51" s="406">
        <v>52514</v>
      </c>
    </row>
    <row r="52" spans="1:11" ht="14.45" customHeight="1" x14ac:dyDescent="0.2">
      <c r="A52" s="401" t="s">
        <v>553</v>
      </c>
      <c r="B52" s="402" t="s">
        <v>554</v>
      </c>
      <c r="C52" s="403" t="s">
        <v>566</v>
      </c>
      <c r="D52" s="404" t="s">
        <v>567</v>
      </c>
      <c r="E52" s="403" t="s">
        <v>596</v>
      </c>
      <c r="F52" s="404" t="s">
        <v>597</v>
      </c>
      <c r="G52" s="403" t="s">
        <v>690</v>
      </c>
      <c r="H52" s="403" t="s">
        <v>691</v>
      </c>
      <c r="I52" s="405">
        <v>33.880000686645509</v>
      </c>
      <c r="J52" s="405">
        <v>1200</v>
      </c>
      <c r="K52" s="406">
        <v>41019</v>
      </c>
    </row>
    <row r="53" spans="1:11" ht="14.45" customHeight="1" x14ac:dyDescent="0.2">
      <c r="A53" s="401" t="s">
        <v>553</v>
      </c>
      <c r="B53" s="402" t="s">
        <v>554</v>
      </c>
      <c r="C53" s="403" t="s">
        <v>566</v>
      </c>
      <c r="D53" s="404" t="s">
        <v>567</v>
      </c>
      <c r="E53" s="403" t="s">
        <v>596</v>
      </c>
      <c r="F53" s="404" t="s">
        <v>597</v>
      </c>
      <c r="G53" s="403" t="s">
        <v>598</v>
      </c>
      <c r="H53" s="403" t="s">
        <v>599</v>
      </c>
      <c r="I53" s="405">
        <v>2.880000114440918</v>
      </c>
      <c r="J53" s="405">
        <v>400</v>
      </c>
      <c r="K53" s="406">
        <v>1152</v>
      </c>
    </row>
    <row r="54" spans="1:11" ht="14.45" customHeight="1" x14ac:dyDescent="0.2">
      <c r="A54" s="401" t="s">
        <v>553</v>
      </c>
      <c r="B54" s="402" t="s">
        <v>554</v>
      </c>
      <c r="C54" s="403" t="s">
        <v>566</v>
      </c>
      <c r="D54" s="404" t="s">
        <v>567</v>
      </c>
      <c r="E54" s="403" t="s">
        <v>596</v>
      </c>
      <c r="F54" s="404" t="s">
        <v>597</v>
      </c>
      <c r="G54" s="403" t="s">
        <v>600</v>
      </c>
      <c r="H54" s="403" t="s">
        <v>601</v>
      </c>
      <c r="I54" s="405">
        <v>2.9333333969116211</v>
      </c>
      <c r="J54" s="405">
        <v>2400</v>
      </c>
      <c r="K54" s="406">
        <v>7040</v>
      </c>
    </row>
    <row r="55" spans="1:11" ht="14.45" customHeight="1" x14ac:dyDescent="0.2">
      <c r="A55" s="401" t="s">
        <v>553</v>
      </c>
      <c r="B55" s="402" t="s">
        <v>554</v>
      </c>
      <c r="C55" s="403" t="s">
        <v>566</v>
      </c>
      <c r="D55" s="404" t="s">
        <v>567</v>
      </c>
      <c r="E55" s="403" t="s">
        <v>596</v>
      </c>
      <c r="F55" s="404" t="s">
        <v>597</v>
      </c>
      <c r="G55" s="403" t="s">
        <v>602</v>
      </c>
      <c r="H55" s="403" t="s">
        <v>603</v>
      </c>
      <c r="I55" s="405">
        <v>2.9600000381469727</v>
      </c>
      <c r="J55" s="405">
        <v>1100</v>
      </c>
      <c r="K55" s="406">
        <v>3249</v>
      </c>
    </row>
    <row r="56" spans="1:11" ht="14.45" customHeight="1" x14ac:dyDescent="0.2">
      <c r="A56" s="401" t="s">
        <v>553</v>
      </c>
      <c r="B56" s="402" t="s">
        <v>554</v>
      </c>
      <c r="C56" s="403" t="s">
        <v>566</v>
      </c>
      <c r="D56" s="404" t="s">
        <v>567</v>
      </c>
      <c r="E56" s="403" t="s">
        <v>596</v>
      </c>
      <c r="F56" s="404" t="s">
        <v>597</v>
      </c>
      <c r="G56" s="403" t="s">
        <v>692</v>
      </c>
      <c r="H56" s="403" t="s">
        <v>693</v>
      </c>
      <c r="I56" s="405">
        <v>2.2999999523162842</v>
      </c>
      <c r="J56" s="405">
        <v>200</v>
      </c>
      <c r="K56" s="406">
        <v>460</v>
      </c>
    </row>
    <row r="57" spans="1:11" ht="14.45" customHeight="1" x14ac:dyDescent="0.2">
      <c r="A57" s="401" t="s">
        <v>553</v>
      </c>
      <c r="B57" s="402" t="s">
        <v>554</v>
      </c>
      <c r="C57" s="403" t="s">
        <v>566</v>
      </c>
      <c r="D57" s="404" t="s">
        <v>567</v>
      </c>
      <c r="E57" s="403" t="s">
        <v>596</v>
      </c>
      <c r="F57" s="404" t="s">
        <v>597</v>
      </c>
      <c r="G57" s="403" t="s">
        <v>606</v>
      </c>
      <c r="H57" s="403" t="s">
        <v>607</v>
      </c>
      <c r="I57" s="405">
        <v>3.380000114440918</v>
      </c>
      <c r="J57" s="405">
        <v>400</v>
      </c>
      <c r="K57" s="406">
        <v>1352</v>
      </c>
    </row>
    <row r="58" spans="1:11" ht="14.45" customHeight="1" x14ac:dyDescent="0.2">
      <c r="A58" s="401" t="s">
        <v>553</v>
      </c>
      <c r="B58" s="402" t="s">
        <v>554</v>
      </c>
      <c r="C58" s="403" t="s">
        <v>566</v>
      </c>
      <c r="D58" s="404" t="s">
        <v>567</v>
      </c>
      <c r="E58" s="403" t="s">
        <v>596</v>
      </c>
      <c r="F58" s="404" t="s">
        <v>597</v>
      </c>
      <c r="G58" s="403" t="s">
        <v>612</v>
      </c>
      <c r="H58" s="403" t="s">
        <v>613</v>
      </c>
      <c r="I58" s="405">
        <v>4.8299999237060547</v>
      </c>
      <c r="J58" s="405">
        <v>1000</v>
      </c>
      <c r="K58" s="406">
        <v>4830</v>
      </c>
    </row>
    <row r="59" spans="1:11" ht="14.45" customHeight="1" x14ac:dyDescent="0.2">
      <c r="A59" s="401" t="s">
        <v>553</v>
      </c>
      <c r="B59" s="402" t="s">
        <v>554</v>
      </c>
      <c r="C59" s="403" t="s">
        <v>566</v>
      </c>
      <c r="D59" s="404" t="s">
        <v>567</v>
      </c>
      <c r="E59" s="403" t="s">
        <v>596</v>
      </c>
      <c r="F59" s="404" t="s">
        <v>597</v>
      </c>
      <c r="G59" s="403" t="s">
        <v>614</v>
      </c>
      <c r="H59" s="403" t="s">
        <v>615</v>
      </c>
      <c r="I59" s="405">
        <v>4.119999885559082</v>
      </c>
      <c r="J59" s="405">
        <v>1000</v>
      </c>
      <c r="K59" s="406">
        <v>4120</v>
      </c>
    </row>
    <row r="60" spans="1:11" ht="14.45" customHeight="1" x14ac:dyDescent="0.2">
      <c r="A60" s="401" t="s">
        <v>553</v>
      </c>
      <c r="B60" s="402" t="s">
        <v>554</v>
      </c>
      <c r="C60" s="403" t="s">
        <v>569</v>
      </c>
      <c r="D60" s="404" t="s">
        <v>570</v>
      </c>
      <c r="E60" s="403" t="s">
        <v>694</v>
      </c>
      <c r="F60" s="404" t="s">
        <v>695</v>
      </c>
      <c r="G60" s="403" t="s">
        <v>696</v>
      </c>
      <c r="H60" s="403" t="s">
        <v>697</v>
      </c>
      <c r="I60" s="405">
        <v>739.30999755859375</v>
      </c>
      <c r="J60" s="405">
        <v>2</v>
      </c>
      <c r="K60" s="406">
        <v>1478.6199951171875</v>
      </c>
    </row>
    <row r="61" spans="1:11" ht="14.45" customHeight="1" x14ac:dyDescent="0.2">
      <c r="A61" s="401" t="s">
        <v>553</v>
      </c>
      <c r="B61" s="402" t="s">
        <v>554</v>
      </c>
      <c r="C61" s="403" t="s">
        <v>569</v>
      </c>
      <c r="D61" s="404" t="s">
        <v>570</v>
      </c>
      <c r="E61" s="403" t="s">
        <v>694</v>
      </c>
      <c r="F61" s="404" t="s">
        <v>695</v>
      </c>
      <c r="G61" s="403" t="s">
        <v>698</v>
      </c>
      <c r="H61" s="403" t="s">
        <v>699</v>
      </c>
      <c r="I61" s="405">
        <v>452.05999755859375</v>
      </c>
      <c r="J61" s="405">
        <v>4</v>
      </c>
      <c r="K61" s="406">
        <v>1808.219970703125</v>
      </c>
    </row>
    <row r="62" spans="1:11" ht="14.45" customHeight="1" x14ac:dyDescent="0.2">
      <c r="A62" s="401" t="s">
        <v>553</v>
      </c>
      <c r="B62" s="402" t="s">
        <v>554</v>
      </c>
      <c r="C62" s="403" t="s">
        <v>569</v>
      </c>
      <c r="D62" s="404" t="s">
        <v>570</v>
      </c>
      <c r="E62" s="403" t="s">
        <v>588</v>
      </c>
      <c r="F62" s="404" t="s">
        <v>589</v>
      </c>
      <c r="G62" s="403" t="s">
        <v>626</v>
      </c>
      <c r="H62" s="403" t="s">
        <v>627</v>
      </c>
      <c r="I62" s="405">
        <v>0.80000001192092896</v>
      </c>
      <c r="J62" s="405">
        <v>1000</v>
      </c>
      <c r="K62" s="406">
        <v>799.1400146484375</v>
      </c>
    </row>
    <row r="63" spans="1:11" ht="14.45" customHeight="1" x14ac:dyDescent="0.2">
      <c r="A63" s="401" t="s">
        <v>553</v>
      </c>
      <c r="B63" s="402" t="s">
        <v>554</v>
      </c>
      <c r="C63" s="403" t="s">
        <v>569</v>
      </c>
      <c r="D63" s="404" t="s">
        <v>570</v>
      </c>
      <c r="E63" s="403" t="s">
        <v>588</v>
      </c>
      <c r="F63" s="404" t="s">
        <v>589</v>
      </c>
      <c r="G63" s="403" t="s">
        <v>630</v>
      </c>
      <c r="H63" s="403" t="s">
        <v>631</v>
      </c>
      <c r="I63" s="405">
        <v>15.920000076293945</v>
      </c>
      <c r="J63" s="405">
        <v>200</v>
      </c>
      <c r="K63" s="406">
        <v>3184</v>
      </c>
    </row>
    <row r="64" spans="1:11" ht="14.45" customHeight="1" x14ac:dyDescent="0.2">
      <c r="A64" s="401" t="s">
        <v>553</v>
      </c>
      <c r="B64" s="402" t="s">
        <v>554</v>
      </c>
      <c r="C64" s="403" t="s">
        <v>569</v>
      </c>
      <c r="D64" s="404" t="s">
        <v>570</v>
      </c>
      <c r="E64" s="403" t="s">
        <v>588</v>
      </c>
      <c r="F64" s="404" t="s">
        <v>589</v>
      </c>
      <c r="G64" s="403" t="s">
        <v>700</v>
      </c>
      <c r="H64" s="403" t="s">
        <v>701</v>
      </c>
      <c r="I64" s="405">
        <v>25.530000686645508</v>
      </c>
      <c r="J64" s="405">
        <v>20</v>
      </c>
      <c r="K64" s="406">
        <v>510.60000610351563</v>
      </c>
    </row>
    <row r="65" spans="1:11" ht="14.45" customHeight="1" x14ac:dyDescent="0.2">
      <c r="A65" s="401" t="s">
        <v>553</v>
      </c>
      <c r="B65" s="402" t="s">
        <v>554</v>
      </c>
      <c r="C65" s="403" t="s">
        <v>569</v>
      </c>
      <c r="D65" s="404" t="s">
        <v>570</v>
      </c>
      <c r="E65" s="403" t="s">
        <v>588</v>
      </c>
      <c r="F65" s="404" t="s">
        <v>589</v>
      </c>
      <c r="G65" s="403" t="s">
        <v>702</v>
      </c>
      <c r="H65" s="403" t="s">
        <v>703</v>
      </c>
      <c r="I65" s="405">
        <v>145.19999694824219</v>
      </c>
      <c r="J65" s="405">
        <v>25</v>
      </c>
      <c r="K65" s="406">
        <v>3630</v>
      </c>
    </row>
    <row r="66" spans="1:11" ht="14.45" customHeight="1" x14ac:dyDescent="0.2">
      <c r="A66" s="401" t="s">
        <v>553</v>
      </c>
      <c r="B66" s="402" t="s">
        <v>554</v>
      </c>
      <c r="C66" s="403" t="s">
        <v>569</v>
      </c>
      <c r="D66" s="404" t="s">
        <v>570</v>
      </c>
      <c r="E66" s="403" t="s">
        <v>588</v>
      </c>
      <c r="F66" s="404" t="s">
        <v>589</v>
      </c>
      <c r="G66" s="403" t="s">
        <v>704</v>
      </c>
      <c r="H66" s="403" t="s">
        <v>705</v>
      </c>
      <c r="I66" s="405">
        <v>151.25</v>
      </c>
      <c r="J66" s="405">
        <v>50</v>
      </c>
      <c r="K66" s="406">
        <v>7562.5</v>
      </c>
    </row>
    <row r="67" spans="1:11" ht="14.45" customHeight="1" x14ac:dyDescent="0.2">
      <c r="A67" s="401" t="s">
        <v>553</v>
      </c>
      <c r="B67" s="402" t="s">
        <v>554</v>
      </c>
      <c r="C67" s="403" t="s">
        <v>569</v>
      </c>
      <c r="D67" s="404" t="s">
        <v>570</v>
      </c>
      <c r="E67" s="403" t="s">
        <v>588</v>
      </c>
      <c r="F67" s="404" t="s">
        <v>589</v>
      </c>
      <c r="G67" s="403" t="s">
        <v>706</v>
      </c>
      <c r="H67" s="403" t="s">
        <v>707</v>
      </c>
      <c r="I67" s="405">
        <v>2178</v>
      </c>
      <c r="J67" s="405">
        <v>20</v>
      </c>
      <c r="K67" s="406">
        <v>43560</v>
      </c>
    </row>
    <row r="68" spans="1:11" ht="14.45" customHeight="1" x14ac:dyDescent="0.2">
      <c r="A68" s="401" t="s">
        <v>553</v>
      </c>
      <c r="B68" s="402" t="s">
        <v>554</v>
      </c>
      <c r="C68" s="403" t="s">
        <v>569</v>
      </c>
      <c r="D68" s="404" t="s">
        <v>570</v>
      </c>
      <c r="E68" s="403" t="s">
        <v>588</v>
      </c>
      <c r="F68" s="404" t="s">
        <v>589</v>
      </c>
      <c r="G68" s="403" t="s">
        <v>708</v>
      </c>
      <c r="H68" s="403" t="s">
        <v>709</v>
      </c>
      <c r="I68" s="405">
        <v>145.19999694824219</v>
      </c>
      <c r="J68" s="405">
        <v>75</v>
      </c>
      <c r="K68" s="406">
        <v>10890</v>
      </c>
    </row>
    <row r="69" spans="1:11" ht="14.45" customHeight="1" x14ac:dyDescent="0.2">
      <c r="A69" s="401" t="s">
        <v>553</v>
      </c>
      <c r="B69" s="402" t="s">
        <v>554</v>
      </c>
      <c r="C69" s="403" t="s">
        <v>569</v>
      </c>
      <c r="D69" s="404" t="s">
        <v>570</v>
      </c>
      <c r="E69" s="403" t="s">
        <v>588</v>
      </c>
      <c r="F69" s="404" t="s">
        <v>589</v>
      </c>
      <c r="G69" s="403" t="s">
        <v>710</v>
      </c>
      <c r="H69" s="403" t="s">
        <v>711</v>
      </c>
      <c r="I69" s="405">
        <v>0.4699999988079071</v>
      </c>
      <c r="J69" s="405">
        <v>300</v>
      </c>
      <c r="K69" s="406">
        <v>139.91999816894531</v>
      </c>
    </row>
    <row r="70" spans="1:11" ht="14.45" customHeight="1" x14ac:dyDescent="0.2">
      <c r="A70" s="401" t="s">
        <v>553</v>
      </c>
      <c r="B70" s="402" t="s">
        <v>554</v>
      </c>
      <c r="C70" s="403" t="s">
        <v>569</v>
      </c>
      <c r="D70" s="404" t="s">
        <v>570</v>
      </c>
      <c r="E70" s="403" t="s">
        <v>588</v>
      </c>
      <c r="F70" s="404" t="s">
        <v>589</v>
      </c>
      <c r="G70" s="403" t="s">
        <v>638</v>
      </c>
      <c r="H70" s="403" t="s">
        <v>639</v>
      </c>
      <c r="I70" s="405">
        <v>11.069999694824219</v>
      </c>
      <c r="J70" s="405">
        <v>200</v>
      </c>
      <c r="K70" s="406">
        <v>2214.300048828125</v>
      </c>
    </row>
    <row r="71" spans="1:11" ht="14.45" customHeight="1" x14ac:dyDescent="0.2">
      <c r="A71" s="401" t="s">
        <v>553</v>
      </c>
      <c r="B71" s="402" t="s">
        <v>554</v>
      </c>
      <c r="C71" s="403" t="s">
        <v>569</v>
      </c>
      <c r="D71" s="404" t="s">
        <v>570</v>
      </c>
      <c r="E71" s="403" t="s">
        <v>588</v>
      </c>
      <c r="F71" s="404" t="s">
        <v>589</v>
      </c>
      <c r="G71" s="403" t="s">
        <v>712</v>
      </c>
      <c r="H71" s="403" t="s">
        <v>713</v>
      </c>
      <c r="I71" s="405">
        <v>2.630000114440918</v>
      </c>
      <c r="J71" s="405">
        <v>700</v>
      </c>
      <c r="K71" s="406">
        <v>1841</v>
      </c>
    </row>
    <row r="72" spans="1:11" ht="14.45" customHeight="1" x14ac:dyDescent="0.2">
      <c r="A72" s="401" t="s">
        <v>553</v>
      </c>
      <c r="B72" s="402" t="s">
        <v>554</v>
      </c>
      <c r="C72" s="403" t="s">
        <v>569</v>
      </c>
      <c r="D72" s="404" t="s">
        <v>570</v>
      </c>
      <c r="E72" s="403" t="s">
        <v>588</v>
      </c>
      <c r="F72" s="404" t="s">
        <v>589</v>
      </c>
      <c r="G72" s="403" t="s">
        <v>642</v>
      </c>
      <c r="H72" s="403" t="s">
        <v>643</v>
      </c>
      <c r="I72" s="405">
        <v>9.1400003433227539</v>
      </c>
      <c r="J72" s="405">
        <v>300</v>
      </c>
      <c r="K72" s="406">
        <v>2742</v>
      </c>
    </row>
    <row r="73" spans="1:11" ht="14.45" customHeight="1" x14ac:dyDescent="0.2">
      <c r="A73" s="401" t="s">
        <v>553</v>
      </c>
      <c r="B73" s="402" t="s">
        <v>554</v>
      </c>
      <c r="C73" s="403" t="s">
        <v>569</v>
      </c>
      <c r="D73" s="404" t="s">
        <v>570</v>
      </c>
      <c r="E73" s="403" t="s">
        <v>588</v>
      </c>
      <c r="F73" s="404" t="s">
        <v>589</v>
      </c>
      <c r="G73" s="403" t="s">
        <v>644</v>
      </c>
      <c r="H73" s="403" t="s">
        <v>645</v>
      </c>
      <c r="I73" s="405">
        <v>4.3050000667572021</v>
      </c>
      <c r="J73" s="405">
        <v>600</v>
      </c>
      <c r="K73" s="406">
        <v>2583.1199951171875</v>
      </c>
    </row>
    <row r="74" spans="1:11" ht="14.45" customHeight="1" x14ac:dyDescent="0.2">
      <c r="A74" s="401" t="s">
        <v>553</v>
      </c>
      <c r="B74" s="402" t="s">
        <v>554</v>
      </c>
      <c r="C74" s="403" t="s">
        <v>569</v>
      </c>
      <c r="D74" s="404" t="s">
        <v>570</v>
      </c>
      <c r="E74" s="403" t="s">
        <v>588</v>
      </c>
      <c r="F74" s="404" t="s">
        <v>589</v>
      </c>
      <c r="G74" s="403" t="s">
        <v>650</v>
      </c>
      <c r="H74" s="403" t="s">
        <v>651</v>
      </c>
      <c r="I74" s="405">
        <v>7.429999828338623</v>
      </c>
      <c r="J74" s="405">
        <v>600</v>
      </c>
      <c r="K74" s="406">
        <v>4458</v>
      </c>
    </row>
    <row r="75" spans="1:11" ht="14.45" customHeight="1" x14ac:dyDescent="0.2">
      <c r="A75" s="401" t="s">
        <v>553</v>
      </c>
      <c r="B75" s="402" t="s">
        <v>554</v>
      </c>
      <c r="C75" s="403" t="s">
        <v>569</v>
      </c>
      <c r="D75" s="404" t="s">
        <v>570</v>
      </c>
      <c r="E75" s="403" t="s">
        <v>588</v>
      </c>
      <c r="F75" s="404" t="s">
        <v>589</v>
      </c>
      <c r="G75" s="403" t="s">
        <v>714</v>
      </c>
      <c r="H75" s="403" t="s">
        <v>715</v>
      </c>
      <c r="I75" s="405">
        <v>92.44000244140625</v>
      </c>
      <c r="J75" s="405">
        <v>50</v>
      </c>
      <c r="K75" s="406">
        <v>4622.2001953125</v>
      </c>
    </row>
    <row r="76" spans="1:11" ht="14.45" customHeight="1" x14ac:dyDescent="0.2">
      <c r="A76" s="401" t="s">
        <v>553</v>
      </c>
      <c r="B76" s="402" t="s">
        <v>554</v>
      </c>
      <c r="C76" s="403" t="s">
        <v>569</v>
      </c>
      <c r="D76" s="404" t="s">
        <v>570</v>
      </c>
      <c r="E76" s="403" t="s">
        <v>588</v>
      </c>
      <c r="F76" s="404" t="s">
        <v>589</v>
      </c>
      <c r="G76" s="403" t="s">
        <v>716</v>
      </c>
      <c r="H76" s="403" t="s">
        <v>717</v>
      </c>
      <c r="I76" s="405">
        <v>84.699996948242188</v>
      </c>
      <c r="J76" s="405">
        <v>160</v>
      </c>
      <c r="K76" s="406">
        <v>13552</v>
      </c>
    </row>
    <row r="77" spans="1:11" ht="14.45" customHeight="1" x14ac:dyDescent="0.2">
      <c r="A77" s="401" t="s">
        <v>553</v>
      </c>
      <c r="B77" s="402" t="s">
        <v>554</v>
      </c>
      <c r="C77" s="403" t="s">
        <v>569</v>
      </c>
      <c r="D77" s="404" t="s">
        <v>570</v>
      </c>
      <c r="E77" s="403" t="s">
        <v>588</v>
      </c>
      <c r="F77" s="404" t="s">
        <v>589</v>
      </c>
      <c r="G77" s="403" t="s">
        <v>654</v>
      </c>
      <c r="H77" s="403" t="s">
        <v>655</v>
      </c>
      <c r="I77" s="405">
        <v>71.389999389648438</v>
      </c>
      <c r="J77" s="405">
        <v>150</v>
      </c>
      <c r="K77" s="406">
        <v>10708.5</v>
      </c>
    </row>
    <row r="78" spans="1:11" ht="14.45" customHeight="1" x14ac:dyDescent="0.2">
      <c r="A78" s="401" t="s">
        <v>553</v>
      </c>
      <c r="B78" s="402" t="s">
        <v>554</v>
      </c>
      <c r="C78" s="403" t="s">
        <v>569</v>
      </c>
      <c r="D78" s="404" t="s">
        <v>570</v>
      </c>
      <c r="E78" s="403" t="s">
        <v>588</v>
      </c>
      <c r="F78" s="404" t="s">
        <v>589</v>
      </c>
      <c r="G78" s="403" t="s">
        <v>718</v>
      </c>
      <c r="H78" s="403" t="s">
        <v>719</v>
      </c>
      <c r="I78" s="405">
        <v>87.120002746582031</v>
      </c>
      <c r="J78" s="405">
        <v>490</v>
      </c>
      <c r="K78" s="406">
        <v>42688.79931640625</v>
      </c>
    </row>
    <row r="79" spans="1:11" ht="14.45" customHeight="1" x14ac:dyDescent="0.2">
      <c r="A79" s="401" t="s">
        <v>553</v>
      </c>
      <c r="B79" s="402" t="s">
        <v>554</v>
      </c>
      <c r="C79" s="403" t="s">
        <v>569</v>
      </c>
      <c r="D79" s="404" t="s">
        <v>570</v>
      </c>
      <c r="E79" s="403" t="s">
        <v>588</v>
      </c>
      <c r="F79" s="404" t="s">
        <v>589</v>
      </c>
      <c r="G79" s="403" t="s">
        <v>720</v>
      </c>
      <c r="H79" s="403" t="s">
        <v>721</v>
      </c>
      <c r="I79" s="405">
        <v>71.389999389648438</v>
      </c>
      <c r="J79" s="405">
        <v>50</v>
      </c>
      <c r="K79" s="406">
        <v>3569.5</v>
      </c>
    </row>
    <row r="80" spans="1:11" ht="14.45" customHeight="1" x14ac:dyDescent="0.2">
      <c r="A80" s="401" t="s">
        <v>553</v>
      </c>
      <c r="B80" s="402" t="s">
        <v>554</v>
      </c>
      <c r="C80" s="403" t="s">
        <v>569</v>
      </c>
      <c r="D80" s="404" t="s">
        <v>570</v>
      </c>
      <c r="E80" s="403" t="s">
        <v>588</v>
      </c>
      <c r="F80" s="404" t="s">
        <v>589</v>
      </c>
      <c r="G80" s="403" t="s">
        <v>722</v>
      </c>
      <c r="H80" s="403" t="s">
        <v>723</v>
      </c>
      <c r="I80" s="405">
        <v>71.389999389648438</v>
      </c>
      <c r="J80" s="405">
        <v>100</v>
      </c>
      <c r="K80" s="406">
        <v>7139</v>
      </c>
    </row>
    <row r="81" spans="1:11" ht="14.45" customHeight="1" x14ac:dyDescent="0.2">
      <c r="A81" s="401" t="s">
        <v>553</v>
      </c>
      <c r="B81" s="402" t="s">
        <v>554</v>
      </c>
      <c r="C81" s="403" t="s">
        <v>569</v>
      </c>
      <c r="D81" s="404" t="s">
        <v>570</v>
      </c>
      <c r="E81" s="403" t="s">
        <v>588</v>
      </c>
      <c r="F81" s="404" t="s">
        <v>589</v>
      </c>
      <c r="G81" s="403" t="s">
        <v>656</v>
      </c>
      <c r="H81" s="403" t="s">
        <v>657</v>
      </c>
      <c r="I81" s="405">
        <v>0.4699999988079071</v>
      </c>
      <c r="J81" s="405">
        <v>1000</v>
      </c>
      <c r="K81" s="406">
        <v>470</v>
      </c>
    </row>
    <row r="82" spans="1:11" ht="14.45" customHeight="1" x14ac:dyDescent="0.2">
      <c r="A82" s="401" t="s">
        <v>553</v>
      </c>
      <c r="B82" s="402" t="s">
        <v>554</v>
      </c>
      <c r="C82" s="403" t="s">
        <v>569</v>
      </c>
      <c r="D82" s="404" t="s">
        <v>570</v>
      </c>
      <c r="E82" s="403" t="s">
        <v>670</v>
      </c>
      <c r="F82" s="404" t="s">
        <v>671</v>
      </c>
      <c r="G82" s="403" t="s">
        <v>674</v>
      </c>
      <c r="H82" s="403" t="s">
        <v>675</v>
      </c>
      <c r="I82" s="405">
        <v>0.55000001192092896</v>
      </c>
      <c r="J82" s="405">
        <v>900</v>
      </c>
      <c r="K82" s="406">
        <v>495</v>
      </c>
    </row>
    <row r="83" spans="1:11" ht="14.45" customHeight="1" x14ac:dyDescent="0.2">
      <c r="A83" s="401" t="s">
        <v>553</v>
      </c>
      <c r="B83" s="402" t="s">
        <v>554</v>
      </c>
      <c r="C83" s="403" t="s">
        <v>569</v>
      </c>
      <c r="D83" s="404" t="s">
        <v>570</v>
      </c>
      <c r="E83" s="403" t="s">
        <v>596</v>
      </c>
      <c r="F83" s="404" t="s">
        <v>597</v>
      </c>
      <c r="G83" s="403" t="s">
        <v>680</v>
      </c>
      <c r="H83" s="403" t="s">
        <v>681</v>
      </c>
      <c r="I83" s="405">
        <v>17.462499618530273</v>
      </c>
      <c r="J83" s="405">
        <v>750</v>
      </c>
      <c r="K83" s="406">
        <v>13113</v>
      </c>
    </row>
    <row r="84" spans="1:11" ht="14.45" customHeight="1" x14ac:dyDescent="0.2">
      <c r="A84" s="401" t="s">
        <v>553</v>
      </c>
      <c r="B84" s="402" t="s">
        <v>554</v>
      </c>
      <c r="C84" s="403" t="s">
        <v>569</v>
      </c>
      <c r="D84" s="404" t="s">
        <v>570</v>
      </c>
      <c r="E84" s="403" t="s">
        <v>596</v>
      </c>
      <c r="F84" s="404" t="s">
        <v>597</v>
      </c>
      <c r="G84" s="403" t="s">
        <v>682</v>
      </c>
      <c r="H84" s="403" t="s">
        <v>683</v>
      </c>
      <c r="I84" s="405">
        <v>17.384999752044678</v>
      </c>
      <c r="J84" s="405">
        <v>500</v>
      </c>
      <c r="K84" s="406">
        <v>8713</v>
      </c>
    </row>
    <row r="85" spans="1:11" ht="14.45" customHeight="1" x14ac:dyDescent="0.2">
      <c r="A85" s="401" t="s">
        <v>553</v>
      </c>
      <c r="B85" s="402" t="s">
        <v>554</v>
      </c>
      <c r="C85" s="403" t="s">
        <v>569</v>
      </c>
      <c r="D85" s="404" t="s">
        <v>570</v>
      </c>
      <c r="E85" s="403" t="s">
        <v>596</v>
      </c>
      <c r="F85" s="404" t="s">
        <v>597</v>
      </c>
      <c r="G85" s="403" t="s">
        <v>724</v>
      </c>
      <c r="H85" s="403" t="s">
        <v>725</v>
      </c>
      <c r="I85" s="405">
        <v>18.059999465942383</v>
      </c>
      <c r="J85" s="405">
        <v>50</v>
      </c>
      <c r="K85" s="406">
        <v>903</v>
      </c>
    </row>
    <row r="86" spans="1:11" ht="14.45" customHeight="1" x14ac:dyDescent="0.2">
      <c r="A86" s="401" t="s">
        <v>553</v>
      </c>
      <c r="B86" s="402" t="s">
        <v>554</v>
      </c>
      <c r="C86" s="403" t="s">
        <v>569</v>
      </c>
      <c r="D86" s="404" t="s">
        <v>570</v>
      </c>
      <c r="E86" s="403" t="s">
        <v>596</v>
      </c>
      <c r="F86" s="404" t="s">
        <v>597</v>
      </c>
      <c r="G86" s="403" t="s">
        <v>684</v>
      </c>
      <c r="H86" s="403" t="s">
        <v>685</v>
      </c>
      <c r="I86" s="405">
        <v>18.180000305175781</v>
      </c>
      <c r="J86" s="405">
        <v>200</v>
      </c>
      <c r="K86" s="406">
        <v>3636</v>
      </c>
    </row>
    <row r="87" spans="1:11" ht="14.45" customHeight="1" x14ac:dyDescent="0.2">
      <c r="A87" s="401" t="s">
        <v>553</v>
      </c>
      <c r="B87" s="402" t="s">
        <v>554</v>
      </c>
      <c r="C87" s="403" t="s">
        <v>569</v>
      </c>
      <c r="D87" s="404" t="s">
        <v>570</v>
      </c>
      <c r="E87" s="403" t="s">
        <v>596</v>
      </c>
      <c r="F87" s="404" t="s">
        <v>597</v>
      </c>
      <c r="G87" s="403" t="s">
        <v>600</v>
      </c>
      <c r="H87" s="403" t="s">
        <v>601</v>
      </c>
      <c r="I87" s="405">
        <v>2.8900001049041748</v>
      </c>
      <c r="J87" s="405">
        <v>300</v>
      </c>
      <c r="K87" s="406">
        <v>867</v>
      </c>
    </row>
    <row r="88" spans="1:11" ht="14.45" customHeight="1" x14ac:dyDescent="0.2">
      <c r="A88" s="401" t="s">
        <v>553</v>
      </c>
      <c r="B88" s="402" t="s">
        <v>554</v>
      </c>
      <c r="C88" s="403" t="s">
        <v>572</v>
      </c>
      <c r="D88" s="404" t="s">
        <v>573</v>
      </c>
      <c r="E88" s="403" t="s">
        <v>726</v>
      </c>
      <c r="F88" s="404" t="s">
        <v>727</v>
      </c>
      <c r="G88" s="403" t="s">
        <v>728</v>
      </c>
      <c r="H88" s="403" t="s">
        <v>729</v>
      </c>
      <c r="I88" s="405">
        <v>83.129997253417969</v>
      </c>
      <c r="J88" s="405">
        <v>1</v>
      </c>
      <c r="K88" s="406">
        <v>83.129997253417969</v>
      </c>
    </row>
    <row r="89" spans="1:11" ht="14.45" customHeight="1" x14ac:dyDescent="0.2">
      <c r="A89" s="401" t="s">
        <v>553</v>
      </c>
      <c r="B89" s="402" t="s">
        <v>554</v>
      </c>
      <c r="C89" s="403" t="s">
        <v>572</v>
      </c>
      <c r="D89" s="404" t="s">
        <v>573</v>
      </c>
      <c r="E89" s="403" t="s">
        <v>726</v>
      </c>
      <c r="F89" s="404" t="s">
        <v>727</v>
      </c>
      <c r="G89" s="403" t="s">
        <v>730</v>
      </c>
      <c r="H89" s="403" t="s">
        <v>731</v>
      </c>
      <c r="I89" s="405">
        <v>712.69000244140625</v>
      </c>
      <c r="J89" s="405">
        <v>1</v>
      </c>
      <c r="K89" s="406">
        <v>712.69000244140625</v>
      </c>
    </row>
    <row r="90" spans="1:11" ht="14.45" customHeight="1" x14ac:dyDescent="0.2">
      <c r="A90" s="401" t="s">
        <v>553</v>
      </c>
      <c r="B90" s="402" t="s">
        <v>554</v>
      </c>
      <c r="C90" s="403" t="s">
        <v>572</v>
      </c>
      <c r="D90" s="404" t="s">
        <v>573</v>
      </c>
      <c r="E90" s="403" t="s">
        <v>726</v>
      </c>
      <c r="F90" s="404" t="s">
        <v>727</v>
      </c>
      <c r="G90" s="403" t="s">
        <v>732</v>
      </c>
      <c r="H90" s="403" t="s">
        <v>733</v>
      </c>
      <c r="I90" s="405">
        <v>558.03997802734375</v>
      </c>
      <c r="J90" s="405">
        <v>1</v>
      </c>
      <c r="K90" s="406">
        <v>558.03997802734375</v>
      </c>
    </row>
    <row r="91" spans="1:11" ht="14.45" customHeight="1" x14ac:dyDescent="0.2">
      <c r="A91" s="401" t="s">
        <v>553</v>
      </c>
      <c r="B91" s="402" t="s">
        <v>554</v>
      </c>
      <c r="C91" s="403" t="s">
        <v>572</v>
      </c>
      <c r="D91" s="404" t="s">
        <v>573</v>
      </c>
      <c r="E91" s="403" t="s">
        <v>726</v>
      </c>
      <c r="F91" s="404" t="s">
        <v>727</v>
      </c>
      <c r="G91" s="403" t="s">
        <v>734</v>
      </c>
      <c r="H91" s="403" t="s">
        <v>735</v>
      </c>
      <c r="I91" s="405">
        <v>133.10000610351563</v>
      </c>
      <c r="J91" s="405">
        <v>2</v>
      </c>
      <c r="K91" s="406">
        <v>266.20001220703125</v>
      </c>
    </row>
    <row r="92" spans="1:11" ht="14.45" customHeight="1" x14ac:dyDescent="0.2">
      <c r="A92" s="401" t="s">
        <v>553</v>
      </c>
      <c r="B92" s="402" t="s">
        <v>554</v>
      </c>
      <c r="C92" s="403" t="s">
        <v>572</v>
      </c>
      <c r="D92" s="404" t="s">
        <v>573</v>
      </c>
      <c r="E92" s="403" t="s">
        <v>726</v>
      </c>
      <c r="F92" s="404" t="s">
        <v>727</v>
      </c>
      <c r="G92" s="403" t="s">
        <v>736</v>
      </c>
      <c r="H92" s="403" t="s">
        <v>737</v>
      </c>
      <c r="I92" s="405">
        <v>1057.5999755859375</v>
      </c>
      <c r="J92" s="405">
        <v>1</v>
      </c>
      <c r="K92" s="406">
        <v>1057.5999755859375</v>
      </c>
    </row>
    <row r="93" spans="1:11" ht="14.45" customHeight="1" x14ac:dyDescent="0.2">
      <c r="A93" s="401" t="s">
        <v>553</v>
      </c>
      <c r="B93" s="402" t="s">
        <v>554</v>
      </c>
      <c r="C93" s="403" t="s">
        <v>572</v>
      </c>
      <c r="D93" s="404" t="s">
        <v>573</v>
      </c>
      <c r="E93" s="403" t="s">
        <v>726</v>
      </c>
      <c r="F93" s="404" t="s">
        <v>727</v>
      </c>
      <c r="G93" s="403" t="s">
        <v>738</v>
      </c>
      <c r="H93" s="403" t="s">
        <v>739</v>
      </c>
      <c r="I93" s="405">
        <v>638.1500244140625</v>
      </c>
      <c r="J93" s="405">
        <v>1</v>
      </c>
      <c r="K93" s="406">
        <v>638.1500244140625</v>
      </c>
    </row>
    <row r="94" spans="1:11" ht="14.45" customHeight="1" x14ac:dyDescent="0.2">
      <c r="A94" s="401" t="s">
        <v>553</v>
      </c>
      <c r="B94" s="402" t="s">
        <v>554</v>
      </c>
      <c r="C94" s="403" t="s">
        <v>572</v>
      </c>
      <c r="D94" s="404" t="s">
        <v>573</v>
      </c>
      <c r="E94" s="403" t="s">
        <v>726</v>
      </c>
      <c r="F94" s="404" t="s">
        <v>727</v>
      </c>
      <c r="G94" s="403" t="s">
        <v>740</v>
      </c>
      <c r="H94" s="403" t="s">
        <v>741</v>
      </c>
      <c r="I94" s="405">
        <v>222.63999938964844</v>
      </c>
      <c r="J94" s="405">
        <v>1</v>
      </c>
      <c r="K94" s="406">
        <v>222.63999938964844</v>
      </c>
    </row>
    <row r="95" spans="1:11" ht="14.45" customHeight="1" x14ac:dyDescent="0.2">
      <c r="A95" s="401" t="s">
        <v>553</v>
      </c>
      <c r="B95" s="402" t="s">
        <v>554</v>
      </c>
      <c r="C95" s="403" t="s">
        <v>572</v>
      </c>
      <c r="D95" s="404" t="s">
        <v>573</v>
      </c>
      <c r="E95" s="403" t="s">
        <v>726</v>
      </c>
      <c r="F95" s="404" t="s">
        <v>727</v>
      </c>
      <c r="G95" s="403" t="s">
        <v>742</v>
      </c>
      <c r="H95" s="403" t="s">
        <v>743</v>
      </c>
      <c r="I95" s="405">
        <v>180.77000427246094</v>
      </c>
      <c r="J95" s="405">
        <v>2</v>
      </c>
      <c r="K95" s="406">
        <v>361.54000854492188</v>
      </c>
    </row>
    <row r="96" spans="1:11" ht="14.45" customHeight="1" x14ac:dyDescent="0.2">
      <c r="A96" s="401" t="s">
        <v>553</v>
      </c>
      <c r="B96" s="402" t="s">
        <v>554</v>
      </c>
      <c r="C96" s="403" t="s">
        <v>572</v>
      </c>
      <c r="D96" s="404" t="s">
        <v>573</v>
      </c>
      <c r="E96" s="403" t="s">
        <v>726</v>
      </c>
      <c r="F96" s="404" t="s">
        <v>727</v>
      </c>
      <c r="G96" s="403" t="s">
        <v>744</v>
      </c>
      <c r="H96" s="403" t="s">
        <v>745</v>
      </c>
      <c r="I96" s="405">
        <v>12.739999771118164</v>
      </c>
      <c r="J96" s="405">
        <v>100</v>
      </c>
      <c r="K96" s="406">
        <v>1274.1300048828125</v>
      </c>
    </row>
    <row r="97" spans="1:11" ht="14.45" customHeight="1" x14ac:dyDescent="0.2">
      <c r="A97" s="401" t="s">
        <v>553</v>
      </c>
      <c r="B97" s="402" t="s">
        <v>554</v>
      </c>
      <c r="C97" s="403" t="s">
        <v>572</v>
      </c>
      <c r="D97" s="404" t="s">
        <v>573</v>
      </c>
      <c r="E97" s="403" t="s">
        <v>726</v>
      </c>
      <c r="F97" s="404" t="s">
        <v>727</v>
      </c>
      <c r="G97" s="403" t="s">
        <v>746</v>
      </c>
      <c r="H97" s="403" t="s">
        <v>747</v>
      </c>
      <c r="I97" s="405">
        <v>702.77001953125</v>
      </c>
      <c r="J97" s="405">
        <v>1</v>
      </c>
      <c r="K97" s="406">
        <v>702.77001953125</v>
      </c>
    </row>
    <row r="98" spans="1:11" ht="14.45" customHeight="1" x14ac:dyDescent="0.2">
      <c r="A98" s="401" t="s">
        <v>553</v>
      </c>
      <c r="B98" s="402" t="s">
        <v>554</v>
      </c>
      <c r="C98" s="403" t="s">
        <v>572</v>
      </c>
      <c r="D98" s="404" t="s">
        <v>573</v>
      </c>
      <c r="E98" s="403" t="s">
        <v>726</v>
      </c>
      <c r="F98" s="404" t="s">
        <v>727</v>
      </c>
      <c r="G98" s="403" t="s">
        <v>748</v>
      </c>
      <c r="H98" s="403" t="s">
        <v>749</v>
      </c>
      <c r="I98" s="405">
        <v>174.24000549316406</v>
      </c>
      <c r="J98" s="405">
        <v>1</v>
      </c>
      <c r="K98" s="406">
        <v>174.24000549316406</v>
      </c>
    </row>
    <row r="99" spans="1:11" ht="14.45" customHeight="1" x14ac:dyDescent="0.2">
      <c r="A99" s="401" t="s">
        <v>553</v>
      </c>
      <c r="B99" s="402" t="s">
        <v>554</v>
      </c>
      <c r="C99" s="403" t="s">
        <v>572</v>
      </c>
      <c r="D99" s="404" t="s">
        <v>573</v>
      </c>
      <c r="E99" s="403" t="s">
        <v>694</v>
      </c>
      <c r="F99" s="404" t="s">
        <v>695</v>
      </c>
      <c r="G99" s="403" t="s">
        <v>750</v>
      </c>
      <c r="H99" s="403" t="s">
        <v>751</v>
      </c>
      <c r="I99" s="405">
        <v>284.35000610351563</v>
      </c>
      <c r="J99" s="405">
        <v>3</v>
      </c>
      <c r="K99" s="406">
        <v>853.04998779296875</v>
      </c>
    </row>
    <row r="100" spans="1:11" ht="14.45" customHeight="1" x14ac:dyDescent="0.2">
      <c r="A100" s="401" t="s">
        <v>553</v>
      </c>
      <c r="B100" s="402" t="s">
        <v>554</v>
      </c>
      <c r="C100" s="403" t="s">
        <v>572</v>
      </c>
      <c r="D100" s="404" t="s">
        <v>573</v>
      </c>
      <c r="E100" s="403" t="s">
        <v>694</v>
      </c>
      <c r="F100" s="404" t="s">
        <v>695</v>
      </c>
      <c r="G100" s="403" t="s">
        <v>752</v>
      </c>
      <c r="H100" s="403" t="s">
        <v>753</v>
      </c>
      <c r="I100" s="405">
        <v>62.919998168945313</v>
      </c>
      <c r="J100" s="405">
        <v>5</v>
      </c>
      <c r="K100" s="406">
        <v>314.60000610351563</v>
      </c>
    </row>
    <row r="101" spans="1:11" ht="14.45" customHeight="1" x14ac:dyDescent="0.2">
      <c r="A101" s="401" t="s">
        <v>553</v>
      </c>
      <c r="B101" s="402" t="s">
        <v>554</v>
      </c>
      <c r="C101" s="403" t="s">
        <v>572</v>
      </c>
      <c r="D101" s="404" t="s">
        <v>573</v>
      </c>
      <c r="E101" s="403" t="s">
        <v>694</v>
      </c>
      <c r="F101" s="404" t="s">
        <v>695</v>
      </c>
      <c r="G101" s="403" t="s">
        <v>754</v>
      </c>
      <c r="H101" s="403" t="s">
        <v>755</v>
      </c>
      <c r="I101" s="405">
        <v>27.829999923706055</v>
      </c>
      <c r="J101" s="405">
        <v>5</v>
      </c>
      <c r="K101" s="406">
        <v>139.14999389648438</v>
      </c>
    </row>
    <row r="102" spans="1:11" ht="14.45" customHeight="1" x14ac:dyDescent="0.2">
      <c r="A102" s="401" t="s">
        <v>553</v>
      </c>
      <c r="B102" s="402" t="s">
        <v>554</v>
      </c>
      <c r="C102" s="403" t="s">
        <v>572</v>
      </c>
      <c r="D102" s="404" t="s">
        <v>573</v>
      </c>
      <c r="E102" s="403" t="s">
        <v>694</v>
      </c>
      <c r="F102" s="404" t="s">
        <v>695</v>
      </c>
      <c r="G102" s="403" t="s">
        <v>756</v>
      </c>
      <c r="H102" s="403" t="s">
        <v>757</v>
      </c>
      <c r="I102" s="405">
        <v>890.32000732421875</v>
      </c>
      <c r="J102" s="405">
        <v>2</v>
      </c>
      <c r="K102" s="406">
        <v>1780.6400146484375</v>
      </c>
    </row>
    <row r="103" spans="1:11" ht="14.45" customHeight="1" x14ac:dyDescent="0.2">
      <c r="A103" s="401" t="s">
        <v>553</v>
      </c>
      <c r="B103" s="402" t="s">
        <v>554</v>
      </c>
      <c r="C103" s="403" t="s">
        <v>572</v>
      </c>
      <c r="D103" s="404" t="s">
        <v>573</v>
      </c>
      <c r="E103" s="403" t="s">
        <v>694</v>
      </c>
      <c r="F103" s="404" t="s">
        <v>695</v>
      </c>
      <c r="G103" s="403" t="s">
        <v>758</v>
      </c>
      <c r="H103" s="403" t="s">
        <v>759</v>
      </c>
      <c r="I103" s="405">
        <v>45.5</v>
      </c>
      <c r="J103" s="405">
        <v>5</v>
      </c>
      <c r="K103" s="406">
        <v>227.47999572753906</v>
      </c>
    </row>
    <row r="104" spans="1:11" ht="14.45" customHeight="1" x14ac:dyDescent="0.2">
      <c r="A104" s="401" t="s">
        <v>553</v>
      </c>
      <c r="B104" s="402" t="s">
        <v>554</v>
      </c>
      <c r="C104" s="403" t="s">
        <v>572</v>
      </c>
      <c r="D104" s="404" t="s">
        <v>573</v>
      </c>
      <c r="E104" s="403" t="s">
        <v>694</v>
      </c>
      <c r="F104" s="404" t="s">
        <v>695</v>
      </c>
      <c r="G104" s="403" t="s">
        <v>760</v>
      </c>
      <c r="H104" s="403" t="s">
        <v>761</v>
      </c>
      <c r="I104" s="405">
        <v>101.63999938964844</v>
      </c>
      <c r="J104" s="405">
        <v>10</v>
      </c>
      <c r="K104" s="406">
        <v>1016.4000244140625</v>
      </c>
    </row>
    <row r="105" spans="1:11" ht="14.45" customHeight="1" x14ac:dyDescent="0.2">
      <c r="A105" s="401" t="s">
        <v>553</v>
      </c>
      <c r="B105" s="402" t="s">
        <v>554</v>
      </c>
      <c r="C105" s="403" t="s">
        <v>572</v>
      </c>
      <c r="D105" s="404" t="s">
        <v>573</v>
      </c>
      <c r="E105" s="403" t="s">
        <v>592</v>
      </c>
      <c r="F105" s="404" t="s">
        <v>593</v>
      </c>
      <c r="G105" s="403" t="s">
        <v>762</v>
      </c>
      <c r="H105" s="403" t="s">
        <v>763</v>
      </c>
      <c r="I105" s="405">
        <v>1.3500000238418579</v>
      </c>
      <c r="J105" s="405">
        <v>6</v>
      </c>
      <c r="K105" s="406">
        <v>8.1000003814697266</v>
      </c>
    </row>
    <row r="106" spans="1:11" ht="14.45" customHeight="1" x14ac:dyDescent="0.2">
      <c r="A106" s="401" t="s">
        <v>553</v>
      </c>
      <c r="B106" s="402" t="s">
        <v>554</v>
      </c>
      <c r="C106" s="403" t="s">
        <v>572</v>
      </c>
      <c r="D106" s="404" t="s">
        <v>573</v>
      </c>
      <c r="E106" s="403" t="s">
        <v>592</v>
      </c>
      <c r="F106" s="404" t="s">
        <v>593</v>
      </c>
      <c r="G106" s="403" t="s">
        <v>764</v>
      </c>
      <c r="H106" s="403" t="s">
        <v>765</v>
      </c>
      <c r="I106" s="405">
        <v>15.029999732971191</v>
      </c>
      <c r="J106" s="405">
        <v>24</v>
      </c>
      <c r="K106" s="406">
        <v>360.6199951171875</v>
      </c>
    </row>
    <row r="107" spans="1:11" ht="14.45" customHeight="1" x14ac:dyDescent="0.2">
      <c r="A107" s="401" t="s">
        <v>553</v>
      </c>
      <c r="B107" s="402" t="s">
        <v>554</v>
      </c>
      <c r="C107" s="403" t="s">
        <v>572</v>
      </c>
      <c r="D107" s="404" t="s">
        <v>573</v>
      </c>
      <c r="E107" s="403" t="s">
        <v>592</v>
      </c>
      <c r="F107" s="404" t="s">
        <v>593</v>
      </c>
      <c r="G107" s="403" t="s">
        <v>766</v>
      </c>
      <c r="H107" s="403" t="s">
        <v>767</v>
      </c>
      <c r="I107" s="405">
        <v>7.820000171661377</v>
      </c>
      <c r="J107" s="405">
        <v>1</v>
      </c>
      <c r="K107" s="406">
        <v>7.820000171661377</v>
      </c>
    </row>
    <row r="108" spans="1:11" ht="14.45" customHeight="1" x14ac:dyDescent="0.2">
      <c r="A108" s="401" t="s">
        <v>553</v>
      </c>
      <c r="B108" s="402" t="s">
        <v>554</v>
      </c>
      <c r="C108" s="403" t="s">
        <v>572</v>
      </c>
      <c r="D108" s="404" t="s">
        <v>573</v>
      </c>
      <c r="E108" s="403" t="s">
        <v>592</v>
      </c>
      <c r="F108" s="404" t="s">
        <v>593</v>
      </c>
      <c r="G108" s="403" t="s">
        <v>768</v>
      </c>
      <c r="H108" s="403" t="s">
        <v>769</v>
      </c>
      <c r="I108" s="405">
        <v>7.1100001335144043</v>
      </c>
      <c r="J108" s="405">
        <v>2</v>
      </c>
      <c r="K108" s="406">
        <v>14.210000038146973</v>
      </c>
    </row>
    <row r="109" spans="1:11" ht="14.45" customHeight="1" x14ac:dyDescent="0.2">
      <c r="A109" s="401" t="s">
        <v>553</v>
      </c>
      <c r="B109" s="402" t="s">
        <v>554</v>
      </c>
      <c r="C109" s="403" t="s">
        <v>572</v>
      </c>
      <c r="D109" s="404" t="s">
        <v>573</v>
      </c>
      <c r="E109" s="403" t="s">
        <v>592</v>
      </c>
      <c r="F109" s="404" t="s">
        <v>593</v>
      </c>
      <c r="G109" s="403" t="s">
        <v>770</v>
      </c>
      <c r="H109" s="403" t="s">
        <v>771</v>
      </c>
      <c r="I109" s="405">
        <v>8.3299999237060547</v>
      </c>
      <c r="J109" s="405">
        <v>2</v>
      </c>
      <c r="K109" s="406">
        <v>16.649999618530273</v>
      </c>
    </row>
    <row r="110" spans="1:11" ht="14.45" customHeight="1" x14ac:dyDescent="0.2">
      <c r="A110" s="401" t="s">
        <v>553</v>
      </c>
      <c r="B110" s="402" t="s">
        <v>554</v>
      </c>
      <c r="C110" s="403" t="s">
        <v>572</v>
      </c>
      <c r="D110" s="404" t="s">
        <v>573</v>
      </c>
      <c r="E110" s="403" t="s">
        <v>592</v>
      </c>
      <c r="F110" s="404" t="s">
        <v>593</v>
      </c>
      <c r="G110" s="403" t="s">
        <v>772</v>
      </c>
      <c r="H110" s="403" t="s">
        <v>773</v>
      </c>
      <c r="I110" s="405">
        <v>9.5900001525878906</v>
      </c>
      <c r="J110" s="405">
        <v>2</v>
      </c>
      <c r="K110" s="406">
        <v>19.180000305175781</v>
      </c>
    </row>
    <row r="111" spans="1:11" ht="14.45" customHeight="1" x14ac:dyDescent="0.2">
      <c r="A111" s="401" t="s">
        <v>553</v>
      </c>
      <c r="B111" s="402" t="s">
        <v>554</v>
      </c>
      <c r="C111" s="403" t="s">
        <v>572</v>
      </c>
      <c r="D111" s="404" t="s">
        <v>573</v>
      </c>
      <c r="E111" s="403" t="s">
        <v>592</v>
      </c>
      <c r="F111" s="404" t="s">
        <v>593</v>
      </c>
      <c r="G111" s="403" t="s">
        <v>774</v>
      </c>
      <c r="H111" s="403" t="s">
        <v>775</v>
      </c>
      <c r="I111" s="405">
        <v>19.959999084472656</v>
      </c>
      <c r="J111" s="405">
        <v>1</v>
      </c>
      <c r="K111" s="406">
        <v>19.959999084472656</v>
      </c>
    </row>
    <row r="112" spans="1:11" ht="14.45" customHeight="1" x14ac:dyDescent="0.2">
      <c r="A112" s="401" t="s">
        <v>553</v>
      </c>
      <c r="B112" s="402" t="s">
        <v>554</v>
      </c>
      <c r="C112" s="403" t="s">
        <v>572</v>
      </c>
      <c r="D112" s="404" t="s">
        <v>573</v>
      </c>
      <c r="E112" s="403" t="s">
        <v>592</v>
      </c>
      <c r="F112" s="404" t="s">
        <v>593</v>
      </c>
      <c r="G112" s="403" t="s">
        <v>776</v>
      </c>
      <c r="H112" s="403" t="s">
        <v>777</v>
      </c>
      <c r="I112" s="405">
        <v>25.239999771118164</v>
      </c>
      <c r="J112" s="405">
        <v>1</v>
      </c>
      <c r="K112" s="406">
        <v>25.239999771118164</v>
      </c>
    </row>
    <row r="113" spans="1:11" ht="14.45" customHeight="1" x14ac:dyDescent="0.2">
      <c r="A113" s="401" t="s">
        <v>553</v>
      </c>
      <c r="B113" s="402" t="s">
        <v>554</v>
      </c>
      <c r="C113" s="403" t="s">
        <v>572</v>
      </c>
      <c r="D113" s="404" t="s">
        <v>573</v>
      </c>
      <c r="E113" s="403" t="s">
        <v>592</v>
      </c>
      <c r="F113" s="404" t="s">
        <v>593</v>
      </c>
      <c r="G113" s="403" t="s">
        <v>624</v>
      </c>
      <c r="H113" s="403" t="s">
        <v>625</v>
      </c>
      <c r="I113" s="405">
        <v>31.420000076293945</v>
      </c>
      <c r="J113" s="405">
        <v>2</v>
      </c>
      <c r="K113" s="406">
        <v>62.840000152587891</v>
      </c>
    </row>
    <row r="114" spans="1:11" ht="14.45" customHeight="1" x14ac:dyDescent="0.2">
      <c r="A114" s="401" t="s">
        <v>553</v>
      </c>
      <c r="B114" s="402" t="s">
        <v>554</v>
      </c>
      <c r="C114" s="403" t="s">
        <v>572</v>
      </c>
      <c r="D114" s="404" t="s">
        <v>573</v>
      </c>
      <c r="E114" s="403" t="s">
        <v>592</v>
      </c>
      <c r="F114" s="404" t="s">
        <v>593</v>
      </c>
      <c r="G114" s="403" t="s">
        <v>778</v>
      </c>
      <c r="H114" s="403" t="s">
        <v>779</v>
      </c>
      <c r="I114" s="405">
        <v>260.29998779296875</v>
      </c>
      <c r="J114" s="405">
        <v>2</v>
      </c>
      <c r="K114" s="406">
        <v>520.5999755859375</v>
      </c>
    </row>
    <row r="115" spans="1:11" ht="14.45" customHeight="1" x14ac:dyDescent="0.2">
      <c r="A115" s="401" t="s">
        <v>553</v>
      </c>
      <c r="B115" s="402" t="s">
        <v>554</v>
      </c>
      <c r="C115" s="403" t="s">
        <v>572</v>
      </c>
      <c r="D115" s="404" t="s">
        <v>573</v>
      </c>
      <c r="E115" s="403" t="s">
        <v>592</v>
      </c>
      <c r="F115" s="404" t="s">
        <v>593</v>
      </c>
      <c r="G115" s="403" t="s">
        <v>780</v>
      </c>
      <c r="H115" s="403" t="s">
        <v>781</v>
      </c>
      <c r="I115" s="405">
        <v>10.350000381469727</v>
      </c>
      <c r="J115" s="405">
        <v>1</v>
      </c>
      <c r="K115" s="406">
        <v>10.350000381469727</v>
      </c>
    </row>
    <row r="116" spans="1:11" ht="14.45" customHeight="1" x14ac:dyDescent="0.2">
      <c r="A116" s="401" t="s">
        <v>553</v>
      </c>
      <c r="B116" s="402" t="s">
        <v>554</v>
      </c>
      <c r="C116" s="403" t="s">
        <v>572</v>
      </c>
      <c r="D116" s="404" t="s">
        <v>573</v>
      </c>
      <c r="E116" s="403" t="s">
        <v>588</v>
      </c>
      <c r="F116" s="404" t="s">
        <v>589</v>
      </c>
      <c r="G116" s="403" t="s">
        <v>782</v>
      </c>
      <c r="H116" s="403" t="s">
        <v>783</v>
      </c>
      <c r="I116" s="405">
        <v>178.16999816894531</v>
      </c>
      <c r="J116" s="405">
        <v>1</v>
      </c>
      <c r="K116" s="406">
        <v>178.16999816894531</v>
      </c>
    </row>
    <row r="117" spans="1:11" ht="14.45" customHeight="1" x14ac:dyDescent="0.2">
      <c r="A117" s="401" t="s">
        <v>553</v>
      </c>
      <c r="B117" s="402" t="s">
        <v>554</v>
      </c>
      <c r="C117" s="403" t="s">
        <v>572</v>
      </c>
      <c r="D117" s="404" t="s">
        <v>573</v>
      </c>
      <c r="E117" s="403" t="s">
        <v>588</v>
      </c>
      <c r="F117" s="404" t="s">
        <v>589</v>
      </c>
      <c r="G117" s="403" t="s">
        <v>784</v>
      </c>
      <c r="H117" s="403" t="s">
        <v>785</v>
      </c>
      <c r="I117" s="405">
        <v>200.94000244140625</v>
      </c>
      <c r="J117" s="405">
        <v>1</v>
      </c>
      <c r="K117" s="406">
        <v>200.94000244140625</v>
      </c>
    </row>
    <row r="118" spans="1:11" ht="14.45" customHeight="1" x14ac:dyDescent="0.2">
      <c r="A118" s="401" t="s">
        <v>553</v>
      </c>
      <c r="B118" s="402" t="s">
        <v>554</v>
      </c>
      <c r="C118" s="403" t="s">
        <v>572</v>
      </c>
      <c r="D118" s="404" t="s">
        <v>573</v>
      </c>
      <c r="E118" s="403" t="s">
        <v>588</v>
      </c>
      <c r="F118" s="404" t="s">
        <v>589</v>
      </c>
      <c r="G118" s="403" t="s">
        <v>786</v>
      </c>
      <c r="H118" s="403" t="s">
        <v>787</v>
      </c>
      <c r="I118" s="405">
        <v>200.94000244140625</v>
      </c>
      <c r="J118" s="405">
        <v>1</v>
      </c>
      <c r="K118" s="406">
        <v>200.94000244140625</v>
      </c>
    </row>
    <row r="119" spans="1:11" ht="14.45" customHeight="1" x14ac:dyDescent="0.2">
      <c r="A119" s="401" t="s">
        <v>553</v>
      </c>
      <c r="B119" s="402" t="s">
        <v>554</v>
      </c>
      <c r="C119" s="403" t="s">
        <v>572</v>
      </c>
      <c r="D119" s="404" t="s">
        <v>573</v>
      </c>
      <c r="E119" s="403" t="s">
        <v>588</v>
      </c>
      <c r="F119" s="404" t="s">
        <v>589</v>
      </c>
      <c r="G119" s="403" t="s">
        <v>788</v>
      </c>
      <c r="H119" s="403" t="s">
        <v>789</v>
      </c>
      <c r="I119" s="405">
        <v>33.880001068115234</v>
      </c>
      <c r="J119" s="405">
        <v>1</v>
      </c>
      <c r="K119" s="406">
        <v>33.880001068115234</v>
      </c>
    </row>
    <row r="120" spans="1:11" ht="14.45" customHeight="1" x14ac:dyDescent="0.2">
      <c r="A120" s="401" t="s">
        <v>553</v>
      </c>
      <c r="B120" s="402" t="s">
        <v>554</v>
      </c>
      <c r="C120" s="403" t="s">
        <v>572</v>
      </c>
      <c r="D120" s="404" t="s">
        <v>573</v>
      </c>
      <c r="E120" s="403" t="s">
        <v>588</v>
      </c>
      <c r="F120" s="404" t="s">
        <v>589</v>
      </c>
      <c r="G120" s="403" t="s">
        <v>790</v>
      </c>
      <c r="H120" s="403" t="s">
        <v>791</v>
      </c>
      <c r="I120" s="405">
        <v>303.22000122070313</v>
      </c>
      <c r="J120" s="405">
        <v>2</v>
      </c>
      <c r="K120" s="406">
        <v>606.42999267578125</v>
      </c>
    </row>
    <row r="121" spans="1:11" ht="14.45" customHeight="1" x14ac:dyDescent="0.2">
      <c r="A121" s="401" t="s">
        <v>553</v>
      </c>
      <c r="B121" s="402" t="s">
        <v>554</v>
      </c>
      <c r="C121" s="403" t="s">
        <v>572</v>
      </c>
      <c r="D121" s="404" t="s">
        <v>573</v>
      </c>
      <c r="E121" s="403" t="s">
        <v>588</v>
      </c>
      <c r="F121" s="404" t="s">
        <v>589</v>
      </c>
      <c r="G121" s="403" t="s">
        <v>792</v>
      </c>
      <c r="H121" s="403" t="s">
        <v>793</v>
      </c>
      <c r="I121" s="405">
        <v>0.63999998569488525</v>
      </c>
      <c r="J121" s="405">
        <v>500</v>
      </c>
      <c r="K121" s="406">
        <v>317.6300048828125</v>
      </c>
    </row>
    <row r="122" spans="1:11" ht="14.45" customHeight="1" x14ac:dyDescent="0.2">
      <c r="A122" s="401" t="s">
        <v>553</v>
      </c>
      <c r="B122" s="402" t="s">
        <v>554</v>
      </c>
      <c r="C122" s="403" t="s">
        <v>572</v>
      </c>
      <c r="D122" s="404" t="s">
        <v>573</v>
      </c>
      <c r="E122" s="403" t="s">
        <v>588</v>
      </c>
      <c r="F122" s="404" t="s">
        <v>589</v>
      </c>
      <c r="G122" s="403" t="s">
        <v>794</v>
      </c>
      <c r="H122" s="403" t="s">
        <v>795</v>
      </c>
      <c r="I122" s="405">
        <v>64.704999923706055</v>
      </c>
      <c r="J122" s="405">
        <v>40</v>
      </c>
      <c r="K122" s="406">
        <v>2641.1799774169922</v>
      </c>
    </row>
    <row r="123" spans="1:11" ht="14.45" customHeight="1" x14ac:dyDescent="0.2">
      <c r="A123" s="401" t="s">
        <v>553</v>
      </c>
      <c r="B123" s="402" t="s">
        <v>554</v>
      </c>
      <c r="C123" s="403" t="s">
        <v>578</v>
      </c>
      <c r="D123" s="404" t="s">
        <v>579</v>
      </c>
      <c r="E123" s="403" t="s">
        <v>726</v>
      </c>
      <c r="F123" s="404" t="s">
        <v>727</v>
      </c>
      <c r="G123" s="403" t="s">
        <v>796</v>
      </c>
      <c r="H123" s="403" t="s">
        <v>797</v>
      </c>
      <c r="I123" s="405">
        <v>278.29998779296875</v>
      </c>
      <c r="J123" s="405">
        <v>1</v>
      </c>
      <c r="K123" s="406">
        <v>278.29998779296875</v>
      </c>
    </row>
    <row r="124" spans="1:11" ht="14.45" customHeight="1" x14ac:dyDescent="0.2">
      <c r="A124" s="401" t="s">
        <v>553</v>
      </c>
      <c r="B124" s="402" t="s">
        <v>554</v>
      </c>
      <c r="C124" s="403" t="s">
        <v>578</v>
      </c>
      <c r="D124" s="404" t="s">
        <v>579</v>
      </c>
      <c r="E124" s="403" t="s">
        <v>726</v>
      </c>
      <c r="F124" s="404" t="s">
        <v>727</v>
      </c>
      <c r="G124" s="403" t="s">
        <v>798</v>
      </c>
      <c r="H124" s="403" t="s">
        <v>799</v>
      </c>
      <c r="I124" s="405">
        <v>181.5</v>
      </c>
      <c r="J124" s="405">
        <v>1</v>
      </c>
      <c r="K124" s="406">
        <v>181.5</v>
      </c>
    </row>
    <row r="125" spans="1:11" ht="14.45" customHeight="1" x14ac:dyDescent="0.2">
      <c r="A125" s="401" t="s">
        <v>553</v>
      </c>
      <c r="B125" s="402" t="s">
        <v>554</v>
      </c>
      <c r="C125" s="403" t="s">
        <v>578</v>
      </c>
      <c r="D125" s="404" t="s">
        <v>579</v>
      </c>
      <c r="E125" s="403" t="s">
        <v>726</v>
      </c>
      <c r="F125" s="404" t="s">
        <v>727</v>
      </c>
      <c r="G125" s="403" t="s">
        <v>800</v>
      </c>
      <c r="H125" s="403" t="s">
        <v>801</v>
      </c>
      <c r="I125" s="405">
        <v>12.710000038146973</v>
      </c>
      <c r="J125" s="405">
        <v>10</v>
      </c>
      <c r="K125" s="406">
        <v>127.05000305175781</v>
      </c>
    </row>
    <row r="126" spans="1:11" ht="14.45" customHeight="1" x14ac:dyDescent="0.2">
      <c r="A126" s="401" t="s">
        <v>553</v>
      </c>
      <c r="B126" s="402" t="s">
        <v>554</v>
      </c>
      <c r="C126" s="403" t="s">
        <v>578</v>
      </c>
      <c r="D126" s="404" t="s">
        <v>579</v>
      </c>
      <c r="E126" s="403" t="s">
        <v>726</v>
      </c>
      <c r="F126" s="404" t="s">
        <v>727</v>
      </c>
      <c r="G126" s="403" t="s">
        <v>802</v>
      </c>
      <c r="H126" s="403" t="s">
        <v>803</v>
      </c>
      <c r="I126" s="405">
        <v>726</v>
      </c>
      <c r="J126" s="405">
        <v>1</v>
      </c>
      <c r="K126" s="406">
        <v>726</v>
      </c>
    </row>
    <row r="127" spans="1:11" ht="14.45" customHeight="1" x14ac:dyDescent="0.2">
      <c r="A127" s="401" t="s">
        <v>553</v>
      </c>
      <c r="B127" s="402" t="s">
        <v>554</v>
      </c>
      <c r="C127" s="403" t="s">
        <v>578</v>
      </c>
      <c r="D127" s="404" t="s">
        <v>579</v>
      </c>
      <c r="E127" s="403" t="s">
        <v>726</v>
      </c>
      <c r="F127" s="404" t="s">
        <v>727</v>
      </c>
      <c r="G127" s="403" t="s">
        <v>804</v>
      </c>
      <c r="H127" s="403" t="s">
        <v>805</v>
      </c>
      <c r="I127" s="405">
        <v>726</v>
      </c>
      <c r="J127" s="405">
        <v>1</v>
      </c>
      <c r="K127" s="406">
        <v>726</v>
      </c>
    </row>
    <row r="128" spans="1:11" ht="14.45" customHeight="1" x14ac:dyDescent="0.2">
      <c r="A128" s="401" t="s">
        <v>553</v>
      </c>
      <c r="B128" s="402" t="s">
        <v>554</v>
      </c>
      <c r="C128" s="403" t="s">
        <v>578</v>
      </c>
      <c r="D128" s="404" t="s">
        <v>579</v>
      </c>
      <c r="E128" s="403" t="s">
        <v>694</v>
      </c>
      <c r="F128" s="404" t="s">
        <v>695</v>
      </c>
      <c r="G128" s="403" t="s">
        <v>756</v>
      </c>
      <c r="H128" s="403" t="s">
        <v>757</v>
      </c>
      <c r="I128" s="405">
        <v>890.32000732421875</v>
      </c>
      <c r="J128" s="405">
        <v>2</v>
      </c>
      <c r="K128" s="406">
        <v>1780.6400146484375</v>
      </c>
    </row>
    <row r="129" spans="1:11" ht="14.45" customHeight="1" thickBot="1" x14ac:dyDescent="0.25">
      <c r="A129" s="407" t="s">
        <v>553</v>
      </c>
      <c r="B129" s="408" t="s">
        <v>554</v>
      </c>
      <c r="C129" s="409" t="s">
        <v>578</v>
      </c>
      <c r="D129" s="410" t="s">
        <v>579</v>
      </c>
      <c r="E129" s="409" t="s">
        <v>588</v>
      </c>
      <c r="F129" s="410" t="s">
        <v>589</v>
      </c>
      <c r="G129" s="409" t="s">
        <v>806</v>
      </c>
      <c r="H129" s="409" t="s">
        <v>807</v>
      </c>
      <c r="I129" s="411">
        <v>4.1399998664855957</v>
      </c>
      <c r="J129" s="411">
        <v>500</v>
      </c>
      <c r="K129" s="412">
        <v>2069.10009765625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F2682FF-ABE8-44E7-A3C9-1F6DAAA89B18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2021-06-21T15:07:25Z</dcterms:modified>
</cp:coreProperties>
</file>